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H:\Working &amp; Kernel Groups\WG_INV\Supply Outlooks\Outlooks_Summer\Summer Outlook 2019\Publication\"/>
    </mc:Choice>
  </mc:AlternateContent>
  <xr:revisionPtr revIDLastSave="0" documentId="13_ncr:1_{EA8A45CC-0A36-446E-AF7E-D96315A9DD47}" xr6:coauthVersionLast="43" xr6:coauthVersionMax="43" xr10:uidLastSave="{00000000-0000-0000-0000-000000000000}"/>
  <bookViews>
    <workbookView xWindow="-28920" yWindow="-120" windowWidth="29040" windowHeight="15840" activeTab="3" xr2:uid="{FF1CD738-EF2C-401B-A864-3175A0467E8D}"/>
  </bookViews>
  <sheets>
    <sheet name="Storage curves from GSE" sheetId="1" r:id="rId1"/>
    <sheet name="Monthly National Prod" sheetId="2" r:id="rId2"/>
    <sheet name="Monthly Total Demand" sheetId="3" r:id="rId3"/>
    <sheet name="Monthly Power and Final Deman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4" l="1"/>
  <c r="Q35" i="4"/>
  <c r="C42" i="3"/>
  <c r="N39" i="4" l="1"/>
  <c r="N40" i="4"/>
  <c r="N41" i="4"/>
  <c r="N42" i="4"/>
  <c r="N43" i="4"/>
  <c r="N44" i="4"/>
  <c r="N45" i="4"/>
  <c r="N38" i="4"/>
  <c r="N36" i="4"/>
  <c r="N35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8" i="4"/>
  <c r="K35" i="4"/>
  <c r="H35" i="4"/>
  <c r="K44" i="4"/>
  <c r="K45" i="4"/>
  <c r="K36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E35" i="4"/>
  <c r="E38" i="4"/>
  <c r="E39" i="4"/>
  <c r="E46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6" i="4"/>
  <c r="E40" i="4"/>
  <c r="E41" i="4"/>
  <c r="E42" i="4"/>
  <c r="E43" i="4"/>
  <c r="E44" i="4"/>
  <c r="E45" i="4"/>
  <c r="E8" i="4"/>
  <c r="T35" i="4"/>
  <c r="T38" i="4"/>
  <c r="T39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6" i="4"/>
  <c r="T40" i="4"/>
  <c r="T41" i="4"/>
  <c r="T42" i="4"/>
  <c r="T43" i="4"/>
  <c r="T44" i="4"/>
  <c r="T45" i="4"/>
  <c r="T8" i="4"/>
  <c r="K38" i="4"/>
  <c r="K39" i="4"/>
  <c r="K40" i="4"/>
  <c r="K41" i="4"/>
  <c r="K42" i="4"/>
  <c r="K43" i="4"/>
  <c r="Q31" i="4"/>
  <c r="H31" i="4"/>
  <c r="H21" i="4"/>
  <c r="C46" i="4"/>
  <c r="D46" i="4"/>
  <c r="F46" i="4"/>
  <c r="Q8" i="4"/>
  <c r="H8" i="4"/>
  <c r="C25" i="2"/>
  <c r="T46" i="4" l="1"/>
  <c r="S46" i="4" l="1"/>
  <c r="R46" i="4"/>
  <c r="P46" i="4"/>
  <c r="O46" i="4"/>
  <c r="M46" i="4"/>
  <c r="L46" i="4"/>
  <c r="J46" i="4"/>
  <c r="I46" i="4"/>
  <c r="G46" i="4"/>
  <c r="Q45" i="4"/>
  <c r="H45" i="4"/>
  <c r="Q44" i="4"/>
  <c r="H44" i="4"/>
  <c r="Q43" i="4"/>
  <c r="H43" i="4"/>
  <c r="Q42" i="4"/>
  <c r="H42" i="4"/>
  <c r="Q41" i="4"/>
  <c r="H41" i="4"/>
  <c r="Q40" i="4"/>
  <c r="H40" i="4"/>
  <c r="Q39" i="4"/>
  <c r="H39" i="4"/>
  <c r="Q38" i="4"/>
  <c r="H38" i="4"/>
  <c r="Q36" i="4"/>
  <c r="H36" i="4"/>
  <c r="Q33" i="4"/>
  <c r="H33" i="4"/>
  <c r="Q32" i="4"/>
  <c r="H32" i="4"/>
  <c r="Q30" i="4"/>
  <c r="H30" i="4"/>
  <c r="Q29" i="4"/>
  <c r="H29" i="4"/>
  <c r="Q28" i="4"/>
  <c r="H28" i="4"/>
  <c r="Q27" i="4"/>
  <c r="H27" i="4"/>
  <c r="Q26" i="4"/>
  <c r="H26" i="4"/>
  <c r="Q25" i="4"/>
  <c r="H25" i="4"/>
  <c r="Q24" i="4"/>
  <c r="H24" i="4"/>
  <c r="Q23" i="4"/>
  <c r="H23" i="4"/>
  <c r="Q22" i="4"/>
  <c r="H22" i="4"/>
  <c r="Q20" i="4"/>
  <c r="H20" i="4"/>
  <c r="Q19" i="4"/>
  <c r="H19" i="4"/>
  <c r="Q18" i="4"/>
  <c r="H18" i="4"/>
  <c r="Q17" i="4"/>
  <c r="H17" i="4"/>
  <c r="Q16" i="4"/>
  <c r="H16" i="4"/>
  <c r="Q15" i="4"/>
  <c r="H15" i="4"/>
  <c r="Q14" i="4"/>
  <c r="H14" i="4"/>
  <c r="Q13" i="4"/>
  <c r="H13" i="4"/>
  <c r="Q12" i="4"/>
  <c r="H12" i="4"/>
  <c r="Q11" i="4"/>
  <c r="H11" i="4"/>
  <c r="Q10" i="4"/>
  <c r="H10" i="4"/>
  <c r="Q9" i="4"/>
  <c r="H9" i="4"/>
  <c r="H42" i="3"/>
  <c r="G42" i="3"/>
  <c r="F42" i="3"/>
  <c r="E42" i="3"/>
  <c r="D42" i="3"/>
  <c r="H25" i="2"/>
  <c r="G25" i="2"/>
  <c r="F25" i="2"/>
  <c r="E25" i="2"/>
  <c r="D25" i="2"/>
  <c r="H46" i="4" l="1"/>
  <c r="K46" i="4"/>
  <c r="Q46" i="4"/>
  <c r="N46" i="4"/>
</calcChain>
</file>

<file path=xl/sharedStrings.xml><?xml version="1.0" encoding="utf-8"?>
<sst xmlns="http://schemas.openxmlformats.org/spreadsheetml/2006/main" count="194" uniqueCount="82">
  <si>
    <t>WGV</t>
  </si>
  <si>
    <t>Average</t>
  </si>
  <si>
    <t>Max</t>
  </si>
  <si>
    <t>Min</t>
  </si>
  <si>
    <t>Country</t>
  </si>
  <si>
    <t>Injection availability when working gas volume is at xx% level</t>
  </si>
  <si>
    <t>AT</t>
  </si>
  <si>
    <t>BE</t>
  </si>
  <si>
    <t>BG</t>
  </si>
  <si>
    <t>HR</t>
  </si>
  <si>
    <t>CY</t>
  </si>
  <si>
    <t>CZ</t>
  </si>
  <si>
    <t>CZd</t>
  </si>
  <si>
    <t>DE</t>
  </si>
  <si>
    <t>DK</t>
  </si>
  <si>
    <t>EE</t>
  </si>
  <si>
    <t>FI</t>
  </si>
  <si>
    <t>FR</t>
  </si>
  <si>
    <t>FRs</t>
  </si>
  <si>
    <t>FRt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</si>
  <si>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</si>
  <si>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</si>
  <si>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</si>
  <si>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</si>
  <si>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</si>
  <si>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</si>
  <si>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</si>
  <si>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</si>
  <si>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</si>
  <si>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</si>
  <si>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RS</t>
  </si>
  <si>
    <t>SK</t>
  </si>
  <si>
    <t>SI</t>
  </si>
  <si>
    <t>ES</t>
  </si>
  <si>
    <t>SE</t>
  </si>
  <si>
    <t>UK</t>
  </si>
  <si>
    <t>Linearisarion curves (source GSE members)</t>
  </si>
  <si>
    <t>APR</t>
  </si>
  <si>
    <t>MAY</t>
  </si>
  <si>
    <t>JUN</t>
  </si>
  <si>
    <t>JUL</t>
  </si>
  <si>
    <t>AUG</t>
  </si>
  <si>
    <t>SEP</t>
  </si>
  <si>
    <t>BGn</t>
  </si>
  <si>
    <t>DEg</t>
  </si>
  <si>
    <t>DEgL</t>
  </si>
  <si>
    <t>DEn</t>
  </si>
  <si>
    <t>DEnL</t>
  </si>
  <si>
    <t>TOTAL</t>
  </si>
  <si>
    <t>Average monthly national production forecast</t>
  </si>
  <si>
    <t xml:space="preserve">Country Labels: </t>
  </si>
  <si>
    <t>BA</t>
  </si>
  <si>
    <t>BEh</t>
  </si>
  <si>
    <t>BEl</t>
  </si>
  <si>
    <t>CH</t>
  </si>
  <si>
    <t>FRn</t>
  </si>
  <si>
    <t>FRnL</t>
  </si>
  <si>
    <t>LU</t>
  </si>
  <si>
    <t>MK</t>
  </si>
  <si>
    <t>UKn</t>
  </si>
  <si>
    <t>Average monthly demand forecast</t>
  </si>
  <si>
    <t>GWh/d</t>
  </si>
  <si>
    <t>April</t>
  </si>
  <si>
    <t>May</t>
  </si>
  <si>
    <t>June</t>
  </si>
  <si>
    <t>July</t>
  </si>
  <si>
    <t>August</t>
  </si>
  <si>
    <t>September</t>
  </si>
  <si>
    <t>Final</t>
  </si>
  <si>
    <t>Power</t>
  </si>
  <si>
    <t>Total</t>
  </si>
  <si>
    <t>Average monthly demand forecast (power and final demand)</t>
  </si>
  <si>
    <t>UKn: North Ireland.</t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</si>
  <si>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Germany balancing zones and L-gas zones: DEg: GASPOOL, DEgL: GASPOOL L-gas, DEn: NCG and DEnL: NCG L-gas.</t>
    </r>
  </si>
  <si>
    <r>
      <t>Country labels</t>
    </r>
    <r>
      <rPr>
        <sz val="12"/>
        <color theme="1"/>
        <rFont val="Calibri"/>
        <family val="2"/>
        <scheme val="minor"/>
      </rPr>
      <t xml:space="preserve">: 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</si>
  <si>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France balancing zones and L-gas zones: FRn: GRTgaz Nord, FRnL: GRTgaz Nord L-gas, FRs: GRTgaz Sud and FRt: TIG.</t>
    </r>
  </si>
  <si>
    <r>
      <t>Notes and abbreviations for country labels</t>
    </r>
    <r>
      <rPr>
        <sz val="12"/>
        <color theme="1"/>
        <rFont val="Calibri"/>
        <family val="2"/>
        <scheme val="minor"/>
      </rPr>
      <t xml:space="preserve">: </t>
    </r>
  </si>
  <si>
    <r>
      <t>·</t>
    </r>
    <r>
      <rPr>
        <sz val="12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Final demand includes Residential, Commercial and Industrial.</t>
    </r>
  </si>
  <si>
    <r>
      <t xml:space="preserve">·         </t>
    </r>
    <r>
      <rPr>
        <sz val="12"/>
        <color theme="1"/>
        <rFont val="Calibri"/>
        <family val="2"/>
        <scheme val="minor"/>
      </rPr>
      <t>UKn: North Ireland.   </t>
    </r>
    <r>
      <rPr>
        <sz val="12"/>
        <color theme="1"/>
        <rFont val="Times New Roman"/>
        <family val="1"/>
      </rPr>
      <t>     </t>
    </r>
  </si>
  <si>
    <t>FRas</t>
  </si>
  <si>
    <t>FRan</t>
  </si>
  <si>
    <t>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</si>
</sst>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[$-10809]#,##0.0;\-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theme="1"/>
      <name val="Times New Roman"/>
      <family val="1"/>
    </font>
    <font>
      <sz val="12"/>
      <color theme="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-0.249977111117893"/>
        <bgColor rgb="FF829824"/>
      </patternFill>
    </fill>
    <fill>
      <patternFill patternType="solid">
        <fgColor theme="0" tint="-0.14999847407452621"/>
        <bgColor rgb="FFE6EFBE"/>
      </patternFill>
    </fill>
    <fill>
      <patternFill patternType="solid">
        <fgColor theme="0"/>
        <bgColor rgb="FFE6EFBE"/>
      </patternFill>
    </fill>
    <fill>
      <patternFill patternType="solid">
        <fgColor theme="4"/>
        <bgColor indexed="64"/>
      </patternFill>
    </fill>
    <fill>
      <patternFill patternType="solid">
        <fgColor theme="3"/>
        <bgColor rgb="FF829824"/>
      </patternFill>
    </fill>
    <fill>
      <patternFill patternType="solid">
        <fgColor theme="4" tint="-0.249977111117893"/>
        <bgColor rgb="FFE6EFBE"/>
      </patternFill>
    </fill>
  </fills>
  <borders count="18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4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theme="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4"/>
      </right>
      <top style="thin">
        <color rgb="FFFFFFFF"/>
      </top>
      <bottom/>
      <diagonal/>
    </border>
    <border>
      <left/>
      <right style="thin">
        <color theme="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9" fontId="3" fillId="2" borderId="0" xfId="0" applyNumberFormat="1" applyFont="1" applyFill="1" applyAlignment="1">
      <alignment horizontal="center"/>
    </xf>
    <xf numFmtId="0" fontId="4" fillId="4" borderId="3" xfId="0" applyFont="1" applyFill="1" applyBorder="1" applyAlignment="1">
      <alignment vertical="center" wrapText="1" readingOrder="1"/>
    </xf>
    <xf numFmtId="9" fontId="5" fillId="5" borderId="4" xfId="2" applyFont="1" applyFill="1" applyBorder="1" applyAlignment="1">
      <alignment horizontal="center" vertical="center" wrapText="1" readingOrder="1"/>
    </xf>
    <xf numFmtId="9" fontId="5" fillId="5" borderId="5" xfId="2" applyFont="1" applyFill="1" applyBorder="1" applyAlignment="1">
      <alignment horizontal="center" vertical="center" wrapText="1" readingOrder="1"/>
    </xf>
    <xf numFmtId="9" fontId="5" fillId="6" borderId="4" xfId="2" applyFont="1" applyFill="1" applyBorder="1" applyAlignment="1">
      <alignment horizontal="center" vertical="center" wrapText="1" readingOrder="1"/>
    </xf>
    <xf numFmtId="9" fontId="5" fillId="6" borderId="5" xfId="2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8" fillId="8" borderId="11" xfId="0" applyFont="1" applyFill="1" applyBorder="1" applyAlignment="1">
      <alignment horizontal="center" vertical="center" wrapText="1" readingOrder="1"/>
    </xf>
    <xf numFmtId="0" fontId="8" fillId="8" borderId="12" xfId="0" applyFont="1" applyFill="1" applyBorder="1" applyAlignment="1">
      <alignment horizontal="center" vertical="center" wrapText="1" readingOrder="1"/>
    </xf>
    <xf numFmtId="0" fontId="8" fillId="8" borderId="13" xfId="0" applyFont="1" applyFill="1" applyBorder="1" applyAlignment="1">
      <alignment horizontal="center" vertical="center" wrapText="1" readingOrder="1"/>
    </xf>
    <xf numFmtId="165" fontId="5" fillId="5" borderId="4" xfId="0" applyNumberFormat="1" applyFont="1" applyFill="1" applyBorder="1" applyAlignment="1">
      <alignment horizontal="center" vertical="center" wrapText="1" readingOrder="1"/>
    </xf>
    <xf numFmtId="165" fontId="5" fillId="5" borderId="5" xfId="0" applyNumberFormat="1" applyFont="1" applyFill="1" applyBorder="1" applyAlignment="1">
      <alignment horizontal="center" vertical="center" wrapText="1" readingOrder="1"/>
    </xf>
    <xf numFmtId="165" fontId="9" fillId="5" borderId="14" xfId="0" applyNumberFormat="1" applyFont="1" applyFill="1" applyBorder="1" applyAlignment="1">
      <alignment horizontal="center" vertical="center" wrapText="1" readingOrder="1"/>
    </xf>
    <xf numFmtId="165" fontId="5" fillId="6" borderId="4" xfId="0" applyNumberFormat="1" applyFont="1" applyFill="1" applyBorder="1" applyAlignment="1">
      <alignment horizontal="center" vertical="center" wrapText="1" readingOrder="1"/>
    </xf>
    <xf numFmtId="165" fontId="5" fillId="6" borderId="5" xfId="0" applyNumberFormat="1" applyFont="1" applyFill="1" applyBorder="1" applyAlignment="1">
      <alignment horizontal="center" vertical="center" wrapText="1" readingOrder="1"/>
    </xf>
    <xf numFmtId="165" fontId="9" fillId="6" borderId="14" xfId="0" applyNumberFormat="1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vertical="center" wrapText="1" readingOrder="1"/>
    </xf>
    <xf numFmtId="165" fontId="10" fillId="9" borderId="7" xfId="0" applyNumberFormat="1" applyFont="1" applyFill="1" applyBorder="1" applyAlignment="1">
      <alignment horizontal="center" vertical="center" wrapText="1" readingOrder="1"/>
    </xf>
    <xf numFmtId="165" fontId="10" fillId="9" borderId="8" xfId="0" applyNumberFormat="1" applyFont="1" applyFill="1" applyBorder="1" applyAlignment="1">
      <alignment horizontal="center" vertical="center" wrapText="1" readingOrder="1"/>
    </xf>
    <xf numFmtId="165" fontId="10" fillId="9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vertical="center"/>
    </xf>
    <xf numFmtId="164" fontId="3" fillId="7" borderId="0" xfId="0" applyNumberFormat="1" applyFont="1" applyFill="1" applyAlignment="1">
      <alignment horizontal="center" vertical="center"/>
    </xf>
    <xf numFmtId="0" fontId="3" fillId="0" borderId="0" xfId="0" applyFont="1"/>
    <xf numFmtId="0" fontId="12" fillId="0" borderId="0" xfId="0" applyFont="1"/>
    <xf numFmtId="9" fontId="2" fillId="0" borderId="0" xfId="2" applyFont="1"/>
    <xf numFmtId="9" fontId="2" fillId="0" borderId="0" xfId="2" applyFont="1" applyAlignment="1">
      <alignment horizontal="left" vertical="center"/>
    </xf>
    <xf numFmtId="9" fontId="6" fillId="0" borderId="0" xfId="2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3" fillId="7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9" fontId="15" fillId="0" borderId="0" xfId="2" applyFont="1"/>
    <xf numFmtId="9" fontId="15" fillId="0" borderId="0" xfId="2" applyFont="1" applyAlignment="1">
      <alignment horizontal="left" vertical="center"/>
    </xf>
    <xf numFmtId="9" fontId="16" fillId="0" borderId="0" xfId="2" applyFont="1" applyAlignment="1">
      <alignment horizontal="center" vertical="center"/>
    </xf>
    <xf numFmtId="3" fontId="3" fillId="7" borderId="0" xfId="0" applyNumberFormat="1" applyFont="1" applyFill="1" applyAlignment="1">
      <alignment horizontal="center"/>
    </xf>
    <xf numFmtId="0" fontId="8" fillId="8" borderId="16" xfId="0" applyFont="1" applyFill="1" applyBorder="1" applyAlignment="1">
      <alignment horizontal="center" vertical="center" wrapText="1" readingOrder="1"/>
    </xf>
    <xf numFmtId="165" fontId="9" fillId="5" borderId="17" xfId="0" applyNumberFormat="1" applyFont="1" applyFill="1" applyBorder="1" applyAlignment="1">
      <alignment horizontal="center" vertical="center" wrapText="1" readingOrder="1"/>
    </xf>
    <xf numFmtId="165" fontId="9" fillId="6" borderId="17" xfId="0" applyNumberFormat="1" applyFont="1" applyFill="1" applyBorder="1" applyAlignment="1">
      <alignment horizontal="center" vertical="center" wrapText="1" readingOrder="1"/>
    </xf>
    <xf numFmtId="165" fontId="9" fillId="5" borderId="5" xfId="0" applyNumberFormat="1" applyFont="1" applyFill="1" applyBorder="1" applyAlignment="1">
      <alignment horizontal="center" vertical="center" wrapText="1" readingOrder="1"/>
    </xf>
    <xf numFmtId="165" fontId="9" fillId="6" borderId="5" xfId="0" applyNumberFormat="1" applyFont="1" applyFill="1" applyBorder="1" applyAlignment="1">
      <alignment horizontal="center" vertical="center" wrapText="1" readingOrder="1"/>
    </xf>
    <xf numFmtId="165" fontId="9" fillId="0" borderId="14" xfId="0" applyNumberFormat="1" applyFont="1" applyFill="1" applyBorder="1" applyAlignment="1">
      <alignment horizontal="center" vertical="center" wrapText="1" readingOrder="1"/>
    </xf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8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4" formatCode="#,##0.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032F6-82DB-406B-BCBB-DEEF7C45D1E9}" name="NP_per_country" displayName="NP_per_country" ref="B4:H23" totalsRowShown="0" headerRowDxfId="17" dataDxfId="16">
  <tableColumns count="7">
    <tableColumn id="23" xr3:uid="{9B7481A6-A24C-4874-BCC8-BBDBDACFE62F}" name="GWh/d" dataDxfId="15"/>
    <tableColumn id="12" xr3:uid="{E1909EFF-579B-490D-8F04-840E2AA8CC2F}" name="APR" dataDxfId="14"/>
    <tableColumn id="18" xr3:uid="{20556874-F147-410C-B99C-0926C96B2B0A}" name="MAY" dataDxfId="13"/>
    <tableColumn id="19" xr3:uid="{782976E4-1B88-46E8-8ABA-FB651C33C66B}" name="JUN" dataDxfId="12"/>
    <tableColumn id="20" xr3:uid="{C155D16F-872C-418D-9D27-7A73422C24A3}" name="JUL" dataDxfId="11"/>
    <tableColumn id="21" xr3:uid="{B5C44E23-D265-4844-BAE0-45DB6E6C011E}" name="AUG" dataDxfId="10"/>
    <tableColumn id="22" xr3:uid="{04B3F3A5-2B9A-4615-BCF6-E16F8E4EDD34}" name="SEP" dataDxfId="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79B80C-B47B-4F92-A152-22106EBC784C}" name="Demand_per_country" displayName="Demand_per_country" ref="B4:H40" totalsRowShown="0" headerRowDxfId="8" dataDxfId="7">
  <tableColumns count="7">
    <tableColumn id="1" xr3:uid="{89FEC71A-2F14-40A8-8C4D-D752D985792F}" name="GWh/d" dataDxfId="6"/>
    <tableColumn id="2" xr3:uid="{CFD010CE-EB2B-42C5-914B-2A1C82323097}" name="APR" dataDxfId="5" dataCellStyle="Comma"/>
    <tableColumn id="3" xr3:uid="{6AF0390E-4CDA-477E-BA2D-E5026C48500E}" name="MAY" dataDxfId="4" dataCellStyle="Comma"/>
    <tableColumn id="4" xr3:uid="{DB13214E-2E55-43CC-AB0E-F1C53D87283E}" name="JUN" dataDxfId="3" dataCellStyle="Comma"/>
    <tableColumn id="5" xr3:uid="{F3E7869F-CA1D-4053-AD43-9167CB46FFF2}" name="JUL" dataDxfId="2" dataCellStyle="Comma"/>
    <tableColumn id="6" xr3:uid="{1C777643-0957-4283-8C87-5AE7E943C243}" name="AUG" dataDxfId="1" dataCellStyle="Comma"/>
    <tableColumn id="7" xr3:uid="{BE98B5BB-1479-4263-B45B-611EA3D56B3D}" name="SEP" dataDxfId="0" dataCellStyle="Comm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NTSOG - Black">
      <a:dk1>
        <a:sysClr val="windowText" lastClr="000000"/>
      </a:dk1>
      <a:lt1>
        <a:srgbClr val="FFFFFF"/>
      </a:lt1>
      <a:dk2>
        <a:srgbClr val="6B95C7"/>
      </a:dk2>
      <a:lt2>
        <a:srgbClr val="3E6CA4"/>
      </a:lt2>
      <a:accent1>
        <a:srgbClr val="1F4484"/>
      </a:accent1>
      <a:accent2>
        <a:srgbClr val="829824"/>
      </a:accent2>
      <a:accent3>
        <a:srgbClr val="C1D537"/>
      </a:accent3>
      <a:accent4>
        <a:srgbClr val="E8262C"/>
      </a:accent4>
      <a:accent5>
        <a:srgbClr val="EB7A3B"/>
      </a:accent5>
      <a:accent6>
        <a:srgbClr val="F2CA00"/>
      </a:accent6>
      <a:hlink>
        <a:srgbClr val="1F4484"/>
      </a:hlink>
      <a:folHlink>
        <a:srgbClr val="8D75A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CAF9-F294-4776-806D-E756541CCB75}">
  <dimension ref="A2:N48"/>
  <sheetViews>
    <sheetView showGridLines="0" topLeftCell="A7" workbookViewId="0">
      <selection activeCell="Q15" sqref="Q15"/>
    </sheetView>
  </sheetViews>
  <sheetFormatPr defaultRowHeight="15.75" x14ac:dyDescent="0.25"/>
  <cols>
    <col min="1" max="4" width="9.140625" style="25"/>
    <col min="5" max="5" width="8.7109375" style="25" customWidth="1"/>
    <col min="6" max="16384" width="9.140625" style="25"/>
  </cols>
  <sheetData>
    <row r="2" spans="1:14" s="44" customFormat="1" x14ac:dyDescent="0.25">
      <c r="A2" s="43" t="s">
        <v>36</v>
      </c>
      <c r="H2" s="43"/>
      <c r="I2" s="45"/>
      <c r="J2" s="43"/>
      <c r="K2" s="46"/>
      <c r="L2" s="47"/>
      <c r="M2" s="43"/>
    </row>
    <row r="3" spans="1:14" x14ac:dyDescent="0.25">
      <c r="B3" s="30"/>
      <c r="C3" s="31"/>
      <c r="D3" s="31"/>
      <c r="E3" s="31"/>
      <c r="F3" s="31"/>
      <c r="G3" s="31"/>
      <c r="H3" s="30"/>
      <c r="I3" s="32"/>
      <c r="J3" s="1"/>
      <c r="K3" s="33"/>
      <c r="L3" s="34"/>
      <c r="M3" s="1"/>
    </row>
    <row r="4" spans="1:14" x14ac:dyDescent="0.25">
      <c r="B4" s="35" t="s">
        <v>0</v>
      </c>
      <c r="C4" s="35">
        <v>1</v>
      </c>
      <c r="D4" s="35">
        <v>0.99</v>
      </c>
      <c r="E4" s="35">
        <v>0.9</v>
      </c>
      <c r="F4" s="35">
        <v>0.8</v>
      </c>
      <c r="G4" s="35">
        <v>0.7</v>
      </c>
      <c r="H4" s="35">
        <v>0.6</v>
      </c>
      <c r="I4" s="35">
        <v>0.5</v>
      </c>
      <c r="J4" s="35">
        <v>0.4</v>
      </c>
      <c r="K4" s="35">
        <v>0.3</v>
      </c>
      <c r="L4" s="35">
        <v>0.2</v>
      </c>
      <c r="M4" s="35">
        <v>0.1</v>
      </c>
      <c r="N4" s="35">
        <v>0</v>
      </c>
    </row>
    <row r="5" spans="1:14" x14ac:dyDescent="0.25">
      <c r="B5" s="36" t="s">
        <v>1</v>
      </c>
      <c r="C5" s="37">
        <v>0</v>
      </c>
      <c r="D5" s="37">
        <v>0.57200674447982336</v>
      </c>
      <c r="E5" s="37">
        <v>0.6410894443583296</v>
      </c>
      <c r="F5" s="37">
        <v>0.72358010949937945</v>
      </c>
      <c r="G5" s="37">
        <v>0.81239920570197055</v>
      </c>
      <c r="H5" s="37">
        <v>0.87805902760652343</v>
      </c>
      <c r="I5" s="37">
        <v>0.94093310045406264</v>
      </c>
      <c r="J5" s="37">
        <v>0.96449042697793963</v>
      </c>
      <c r="K5" s="37">
        <v>0.98064903668083925</v>
      </c>
      <c r="L5" s="37">
        <v>0.98535193490394923</v>
      </c>
      <c r="M5" s="37">
        <v>0.99567367847988797</v>
      </c>
      <c r="N5" s="37">
        <v>0.99913889645494991</v>
      </c>
    </row>
    <row r="6" spans="1:14" x14ac:dyDescent="0.25">
      <c r="B6" s="36" t="s">
        <v>2</v>
      </c>
      <c r="C6" s="37">
        <v>0</v>
      </c>
      <c r="D6" s="37">
        <v>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</row>
    <row r="7" spans="1:14" x14ac:dyDescent="0.25">
      <c r="B7" s="36" t="s">
        <v>3</v>
      </c>
      <c r="C7" s="37">
        <v>0</v>
      </c>
      <c r="D7" s="37">
        <v>0.3</v>
      </c>
      <c r="E7" s="37">
        <v>0.4</v>
      </c>
      <c r="F7" s="37">
        <v>0.49846200000000002</v>
      </c>
      <c r="G7" s="37">
        <v>0.64503200000000005</v>
      </c>
      <c r="H7" s="37">
        <v>0.70261099999999999</v>
      </c>
      <c r="I7" s="37">
        <v>0.76019000000000003</v>
      </c>
      <c r="J7" s="37">
        <v>0.81776899999999997</v>
      </c>
      <c r="K7" s="37">
        <v>0.873089</v>
      </c>
      <c r="L7" s="37">
        <v>0.886104</v>
      </c>
      <c r="M7" s="37">
        <v>0.958449</v>
      </c>
      <c r="N7" s="37">
        <v>0.98</v>
      </c>
    </row>
    <row r="8" spans="1:14" x14ac:dyDescent="0.25">
      <c r="B8" s="30"/>
      <c r="C8" s="31"/>
      <c r="D8" s="31"/>
      <c r="E8" s="31"/>
      <c r="F8" s="31"/>
      <c r="G8" s="31"/>
      <c r="H8" s="30"/>
      <c r="I8" s="32"/>
      <c r="J8" s="1"/>
      <c r="K8" s="33"/>
      <c r="L8" s="34"/>
      <c r="M8" s="1"/>
    </row>
    <row r="9" spans="1:14" x14ac:dyDescent="0.25">
      <c r="B9" s="30"/>
      <c r="C9" s="31"/>
      <c r="D9" s="31"/>
      <c r="E9" s="31"/>
      <c r="F9" s="31"/>
      <c r="G9" s="31"/>
      <c r="H9" s="30"/>
      <c r="I9" s="32"/>
      <c r="J9" s="1"/>
      <c r="K9" s="33"/>
      <c r="L9" s="34"/>
      <c r="M9" s="1"/>
    </row>
    <row r="10" spans="1:14" x14ac:dyDescent="0.25">
      <c r="B10" s="55" t="s">
        <v>4</v>
      </c>
      <c r="C10" s="56" t="s">
        <v>5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x14ac:dyDescent="0.25">
      <c r="B11" s="55"/>
      <c r="C11" s="2">
        <v>1</v>
      </c>
      <c r="D11" s="2">
        <v>0.99</v>
      </c>
      <c r="E11" s="2">
        <v>0.9</v>
      </c>
      <c r="F11" s="2">
        <v>0.8</v>
      </c>
      <c r="G11" s="2">
        <v>0.7</v>
      </c>
      <c r="H11" s="2">
        <v>0.6</v>
      </c>
      <c r="I11" s="2">
        <v>0.5</v>
      </c>
      <c r="J11" s="2">
        <v>0.4</v>
      </c>
      <c r="K11" s="2">
        <v>0.3</v>
      </c>
      <c r="L11" s="2">
        <v>0.2</v>
      </c>
      <c r="M11" s="2">
        <v>0.1</v>
      </c>
      <c r="N11" s="2">
        <v>0</v>
      </c>
    </row>
    <row r="12" spans="1:14" x14ac:dyDescent="0.25">
      <c r="B12" s="3" t="s">
        <v>6</v>
      </c>
      <c r="C12" s="4">
        <v>0</v>
      </c>
      <c r="D12" s="5">
        <v>0.67872472169930165</v>
      </c>
      <c r="E12" s="5">
        <v>0.77139715818813237</v>
      </c>
      <c r="F12" s="5">
        <v>0.8418844045183862</v>
      </c>
      <c r="G12" s="5">
        <v>0.91523119904521999</v>
      </c>
      <c r="H12" s="5">
        <v>0.94490007328735737</v>
      </c>
      <c r="I12" s="5">
        <v>0.97331018629552712</v>
      </c>
      <c r="J12" s="5">
        <v>0.98395473783168375</v>
      </c>
      <c r="K12" s="5">
        <v>0.99125612466608615</v>
      </c>
      <c r="L12" s="5">
        <v>0.99338116387435349</v>
      </c>
      <c r="M12" s="5">
        <v>0.99804511974921528</v>
      </c>
      <c r="N12" s="5">
        <v>0.99961090401943686</v>
      </c>
    </row>
    <row r="13" spans="1:14" x14ac:dyDescent="0.25">
      <c r="B13" s="3" t="s">
        <v>7</v>
      </c>
      <c r="C13" s="6">
        <v>0</v>
      </c>
      <c r="D13" s="7">
        <v>0.36923076923076925</v>
      </c>
      <c r="E13" s="7">
        <v>0.49846153846153846</v>
      </c>
      <c r="F13" s="7">
        <v>0.49846153846153846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x14ac:dyDescent="0.25">
      <c r="B14" s="3" t="s">
        <v>8</v>
      </c>
      <c r="C14" s="4">
        <v>0</v>
      </c>
      <c r="D14" s="5">
        <v>0.56000000000000005</v>
      </c>
      <c r="E14" s="5">
        <v>0.56000000000000005</v>
      </c>
      <c r="F14" s="5">
        <v>0.56000000000000005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</row>
    <row r="15" spans="1:14" x14ac:dyDescent="0.25">
      <c r="B15" s="3" t="s">
        <v>9</v>
      </c>
      <c r="C15" s="6">
        <v>0</v>
      </c>
      <c r="D15" s="7">
        <v>0.33</v>
      </c>
      <c r="E15" s="7">
        <v>0.83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</row>
    <row r="16" spans="1:14" x14ac:dyDescent="0.25">
      <c r="B16" s="3" t="s">
        <v>10</v>
      </c>
      <c r="C16" s="4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2:14" x14ac:dyDescent="0.25">
      <c r="B17" s="3" t="s">
        <v>11</v>
      </c>
      <c r="C17" s="6">
        <v>0</v>
      </c>
      <c r="D17" s="7">
        <v>0.3</v>
      </c>
      <c r="E17" s="7">
        <v>0.4</v>
      </c>
      <c r="F17" s="7">
        <v>0.6</v>
      </c>
      <c r="G17" s="7">
        <v>0.75</v>
      </c>
      <c r="H17" s="7">
        <v>0.85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0.98</v>
      </c>
    </row>
    <row r="18" spans="2:14" x14ac:dyDescent="0.25">
      <c r="B18" s="3" t="s">
        <v>12</v>
      </c>
      <c r="C18" s="4">
        <v>0</v>
      </c>
      <c r="D18" s="5">
        <v>0.57200674447982336</v>
      </c>
      <c r="E18" s="5">
        <v>0.6410894443583296</v>
      </c>
      <c r="F18" s="5">
        <v>0.72358010949937945</v>
      </c>
      <c r="G18" s="5">
        <v>0.81239920570197055</v>
      </c>
      <c r="H18" s="5">
        <v>0.87805902760652343</v>
      </c>
      <c r="I18" s="5">
        <v>0.94093310045406264</v>
      </c>
      <c r="J18" s="5">
        <v>0.96449042697793963</v>
      </c>
      <c r="K18" s="5">
        <v>0.98064903668083925</v>
      </c>
      <c r="L18" s="5">
        <v>0.98535193490394923</v>
      </c>
      <c r="M18" s="5">
        <v>0.99567367847988797</v>
      </c>
      <c r="N18" s="5">
        <v>0.99913889645494991</v>
      </c>
    </row>
    <row r="19" spans="2:14" x14ac:dyDescent="0.25">
      <c r="B19" s="3" t="s">
        <v>13</v>
      </c>
      <c r="C19" s="6">
        <v>0</v>
      </c>
      <c r="D19" s="7">
        <v>0.75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</row>
    <row r="20" spans="2:14" x14ac:dyDescent="0.25">
      <c r="B20" s="3" t="s">
        <v>14</v>
      </c>
      <c r="C20" s="4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2:14" x14ac:dyDescent="0.25">
      <c r="B21" s="3" t="s">
        <v>15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x14ac:dyDescent="0.25">
      <c r="B22" s="3" t="s">
        <v>16</v>
      </c>
      <c r="C22" s="4">
        <v>0</v>
      </c>
      <c r="D22" s="5">
        <v>0.76</v>
      </c>
      <c r="E22" s="5">
        <v>0.76</v>
      </c>
      <c r="F22" s="5">
        <v>0.8</v>
      </c>
      <c r="G22" s="5">
        <v>0.84000000000000008</v>
      </c>
      <c r="H22" s="5">
        <v>0.88</v>
      </c>
      <c r="I22" s="5">
        <v>0.92</v>
      </c>
      <c r="J22" s="5">
        <v>0.96</v>
      </c>
      <c r="K22" s="5">
        <v>1</v>
      </c>
      <c r="L22" s="5">
        <v>1</v>
      </c>
      <c r="M22" s="5">
        <v>1</v>
      </c>
      <c r="N22" s="5">
        <v>1</v>
      </c>
    </row>
    <row r="23" spans="2:14" x14ac:dyDescent="0.25">
      <c r="B23" s="3" t="s">
        <v>80</v>
      </c>
      <c r="C23" s="6">
        <v>0</v>
      </c>
      <c r="D23" s="7">
        <v>0.76</v>
      </c>
      <c r="E23" s="7">
        <v>0.76</v>
      </c>
      <c r="F23" s="7">
        <v>0.8</v>
      </c>
      <c r="G23" s="7">
        <v>0.84000000000000008</v>
      </c>
      <c r="H23" s="7">
        <v>0.88</v>
      </c>
      <c r="I23" s="7">
        <v>0.92</v>
      </c>
      <c r="J23" s="7">
        <v>0.96</v>
      </c>
      <c r="K23" s="7">
        <v>1</v>
      </c>
      <c r="L23" s="7">
        <v>1</v>
      </c>
      <c r="M23" s="7">
        <v>1</v>
      </c>
      <c r="N23" s="7">
        <v>1</v>
      </c>
    </row>
    <row r="24" spans="2:14" x14ac:dyDescent="0.25">
      <c r="B24" s="3" t="s">
        <v>79</v>
      </c>
      <c r="C24" s="4">
        <v>0</v>
      </c>
      <c r="D24" s="5">
        <v>0.62415194346289748</v>
      </c>
      <c r="E24" s="5">
        <v>0.6828136042402827</v>
      </c>
      <c r="F24" s="5">
        <v>0.76500883392226149</v>
      </c>
      <c r="G24" s="5">
        <v>0.84720406360424028</v>
      </c>
      <c r="H24" s="5">
        <v>0.92939929328621906</v>
      </c>
      <c r="I24" s="5">
        <v>0.95293286219081275</v>
      </c>
      <c r="J24" s="5">
        <v>0.97646643109540632</v>
      </c>
      <c r="K24" s="5">
        <v>1</v>
      </c>
      <c r="L24" s="5">
        <v>1</v>
      </c>
      <c r="M24" s="5">
        <v>1</v>
      </c>
      <c r="N24" s="5">
        <v>1</v>
      </c>
    </row>
    <row r="25" spans="2:14" x14ac:dyDescent="0.25">
      <c r="B25" s="3" t="s">
        <v>55</v>
      </c>
      <c r="C25" s="6">
        <v>0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</row>
    <row r="26" spans="2:14" x14ac:dyDescent="0.25">
      <c r="B26" s="3" t="s">
        <v>56</v>
      </c>
      <c r="C26" s="4">
        <v>0</v>
      </c>
      <c r="D26" s="5">
        <v>0.42439887019525979</v>
      </c>
      <c r="E26" s="5">
        <v>0.57422080314380453</v>
      </c>
      <c r="F26" s="5">
        <v>0.60223504850792087</v>
      </c>
      <c r="G26" s="5">
        <v>0.6450317245896271</v>
      </c>
      <c r="H26" s="5">
        <v>0.70261083138892311</v>
      </c>
      <c r="I26" s="5">
        <v>0.76018993818821901</v>
      </c>
      <c r="J26" s="5">
        <v>0.8177690449875149</v>
      </c>
      <c r="K26" s="5">
        <v>0.8753481517868108</v>
      </c>
      <c r="L26" s="5">
        <v>0.91689876785787383</v>
      </c>
      <c r="M26" s="5">
        <v>0.95844938392893686</v>
      </c>
      <c r="N26" s="5">
        <v>1</v>
      </c>
    </row>
    <row r="27" spans="2:14" x14ac:dyDescent="0.25">
      <c r="B27" s="3" t="s">
        <v>18</v>
      </c>
      <c r="C27" s="6">
        <v>0</v>
      </c>
      <c r="D27" s="7">
        <v>0.74999999999999989</v>
      </c>
      <c r="E27" s="7">
        <v>0.82139999999999991</v>
      </c>
      <c r="F27" s="7">
        <v>0.89290000000000014</v>
      </c>
      <c r="G27" s="7">
        <v>0.96429999999999993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2:14" x14ac:dyDescent="0.25">
      <c r="B28" s="3" t="s">
        <v>19</v>
      </c>
      <c r="C28" s="4">
        <v>0</v>
      </c>
      <c r="D28" s="5">
        <v>0.52287063497023778</v>
      </c>
      <c r="E28" s="5">
        <v>0.61395549113276882</v>
      </c>
      <c r="F28" s="5">
        <v>0.7103135242435562</v>
      </c>
      <c r="G28" s="5">
        <v>0.80909868519127492</v>
      </c>
      <c r="H28" s="5">
        <v>0.89191574073986424</v>
      </c>
      <c r="I28" s="5">
        <v>0.97264701888985738</v>
      </c>
      <c r="J28" s="5">
        <v>0.98288073141071597</v>
      </c>
      <c r="K28" s="5">
        <v>0.99020462560917433</v>
      </c>
      <c r="L28" s="5">
        <v>0.99296137754785974</v>
      </c>
      <c r="M28" s="5">
        <v>0.99798970882472138</v>
      </c>
      <c r="N28" s="5">
        <v>0.99966133926551082</v>
      </c>
    </row>
    <row r="29" spans="2:14" x14ac:dyDescent="0.25">
      <c r="B29" s="3" t="s">
        <v>20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x14ac:dyDescent="0.25">
      <c r="B30" s="3" t="s">
        <v>21</v>
      </c>
      <c r="C30" s="4">
        <v>0</v>
      </c>
      <c r="D30" s="5">
        <v>0.88</v>
      </c>
      <c r="E30" s="5">
        <v>0.89</v>
      </c>
      <c r="F30" s="5">
        <v>0.90669999999999995</v>
      </c>
      <c r="G30" s="5">
        <v>0.92259999999999998</v>
      </c>
      <c r="H30" s="5">
        <v>0.94</v>
      </c>
      <c r="I30" s="5">
        <v>0.94699999999999995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</row>
    <row r="31" spans="2:14" x14ac:dyDescent="0.25">
      <c r="B31" s="3" t="s">
        <v>22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x14ac:dyDescent="0.25">
      <c r="B32" s="3" t="s">
        <v>23</v>
      </c>
      <c r="C32" s="4">
        <v>0</v>
      </c>
      <c r="D32" s="5">
        <v>0.54</v>
      </c>
      <c r="E32" s="5">
        <v>0.54</v>
      </c>
      <c r="F32" s="5">
        <v>0.62</v>
      </c>
      <c r="G32" s="5">
        <v>0.73</v>
      </c>
      <c r="H32" s="5">
        <v>0.82</v>
      </c>
      <c r="I32" s="5">
        <v>0.92</v>
      </c>
      <c r="J32" s="5">
        <v>0.97</v>
      </c>
      <c r="K32" s="5">
        <v>1</v>
      </c>
      <c r="L32" s="5">
        <v>1</v>
      </c>
      <c r="M32" s="5">
        <v>1</v>
      </c>
      <c r="N32" s="5">
        <v>1</v>
      </c>
    </row>
    <row r="33" spans="2:14" x14ac:dyDescent="0.25">
      <c r="B33" s="3" t="s">
        <v>24</v>
      </c>
      <c r="C33" s="6">
        <v>0</v>
      </c>
      <c r="D33" s="7">
        <v>0.57200674447982336</v>
      </c>
      <c r="E33" s="7">
        <v>0.6410894443583296</v>
      </c>
      <c r="F33" s="7">
        <v>0.72358010949937945</v>
      </c>
      <c r="G33" s="7">
        <v>0.81239920570197055</v>
      </c>
      <c r="H33" s="7">
        <v>0.87805902760652343</v>
      </c>
      <c r="I33" s="7">
        <v>0.94093310045406264</v>
      </c>
      <c r="J33" s="7">
        <v>0.96449042697793963</v>
      </c>
      <c r="K33" s="7">
        <v>0.98064903668083925</v>
      </c>
      <c r="L33" s="7">
        <v>0.98535193490394923</v>
      </c>
      <c r="M33" s="7">
        <v>0.99567367847988797</v>
      </c>
      <c r="N33" s="7">
        <v>0.99913889645494991</v>
      </c>
    </row>
    <row r="34" spans="2:14" x14ac:dyDescent="0.25">
      <c r="B34" s="3" t="s">
        <v>25</v>
      </c>
      <c r="C34" s="4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2:14" x14ac:dyDescent="0.25">
      <c r="B35" s="3" t="s">
        <v>26</v>
      </c>
      <c r="C35" s="6">
        <v>0</v>
      </c>
      <c r="D35" s="7">
        <v>0.64290614009382652</v>
      </c>
      <c r="E35" s="7">
        <v>0.69487853637707042</v>
      </c>
      <c r="F35" s="7">
        <v>0.75576423584519892</v>
      </c>
      <c r="G35" s="7">
        <v>0.82388084174860043</v>
      </c>
      <c r="H35" s="7">
        <v>0.87357778843533174</v>
      </c>
      <c r="I35" s="7">
        <v>0.92444674678190986</v>
      </c>
      <c r="J35" s="7">
        <v>0.94615493463611933</v>
      </c>
      <c r="K35" s="7">
        <v>0.96596854056515402</v>
      </c>
      <c r="L35" s="7">
        <v>0.97514274339391882</v>
      </c>
      <c r="M35" s="7">
        <v>0.99107613659712546</v>
      </c>
      <c r="N35" s="7">
        <v>0.99942755840872799</v>
      </c>
    </row>
    <row r="36" spans="2:14" x14ac:dyDescent="0.25">
      <c r="B36" s="3" t="s">
        <v>27</v>
      </c>
      <c r="C36" s="4">
        <v>0</v>
      </c>
      <c r="D36" s="5">
        <v>0.51316411811010432</v>
      </c>
      <c r="E36" s="5">
        <v>0.63726799202773543</v>
      </c>
      <c r="F36" s="5">
        <v>0.7638863114877652</v>
      </c>
      <c r="G36" s="5">
        <v>0.79767229973034992</v>
      </c>
      <c r="H36" s="5">
        <v>0.84691275729813931</v>
      </c>
      <c r="I36" s="5">
        <v>0.82580970405480103</v>
      </c>
      <c r="J36" s="5">
        <v>0.86851826419012856</v>
      </c>
      <c r="K36" s="5">
        <v>0.87308942000100487</v>
      </c>
      <c r="L36" s="5">
        <v>0.88610414189291042</v>
      </c>
      <c r="M36" s="5">
        <v>0.99296564891888728</v>
      </c>
      <c r="N36" s="5">
        <v>1</v>
      </c>
    </row>
    <row r="37" spans="2:14" x14ac:dyDescent="0.25">
      <c r="B37" s="3" t="s">
        <v>28</v>
      </c>
      <c r="C37" s="6">
        <v>0</v>
      </c>
      <c r="D37" s="7">
        <v>0.57200674447982336</v>
      </c>
      <c r="E37" s="7">
        <v>0.6410894443583296</v>
      </c>
      <c r="F37" s="7">
        <v>0.72358010949937945</v>
      </c>
      <c r="G37" s="7">
        <v>0.81239920570197055</v>
      </c>
      <c r="H37" s="7">
        <v>0.87805902760652343</v>
      </c>
      <c r="I37" s="7">
        <v>0.94093310045406264</v>
      </c>
      <c r="J37" s="7">
        <v>0.96449042697793963</v>
      </c>
      <c r="K37" s="7">
        <v>0.98064903668083925</v>
      </c>
      <c r="L37" s="7">
        <v>0.98535193490394923</v>
      </c>
      <c r="M37" s="7">
        <v>0.99567367847988797</v>
      </c>
      <c r="N37" s="7">
        <v>0.99913889645494991</v>
      </c>
    </row>
    <row r="38" spans="2:14" x14ac:dyDescent="0.25">
      <c r="B38" s="3" t="s">
        <v>29</v>
      </c>
      <c r="C38" s="4">
        <v>0</v>
      </c>
      <c r="D38" s="5">
        <v>0.57200674447982336</v>
      </c>
      <c r="E38" s="5">
        <v>0.6410894443583296</v>
      </c>
      <c r="F38" s="5">
        <v>0.72358010949937945</v>
      </c>
      <c r="G38" s="5">
        <v>0.81239920570197055</v>
      </c>
      <c r="H38" s="5">
        <v>0.87805902760652343</v>
      </c>
      <c r="I38" s="5">
        <v>0.94093310045406264</v>
      </c>
      <c r="J38" s="5">
        <v>0.96449042697793963</v>
      </c>
      <c r="K38" s="5">
        <v>0.98064903668083925</v>
      </c>
      <c r="L38" s="5">
        <v>0.98535193490394923</v>
      </c>
      <c r="M38" s="5">
        <v>0.99567367847988797</v>
      </c>
      <c r="N38" s="5">
        <v>0.99913889645494991</v>
      </c>
    </row>
    <row r="39" spans="2:14" x14ac:dyDescent="0.25">
      <c r="B39" s="3" t="s">
        <v>30</v>
      </c>
      <c r="C39" s="6">
        <v>0</v>
      </c>
      <c r="D39" s="7">
        <v>0.57200674447982336</v>
      </c>
      <c r="E39" s="7">
        <v>0.6410894443583296</v>
      </c>
      <c r="F39" s="7">
        <v>0.72358010949937945</v>
      </c>
      <c r="G39" s="7">
        <v>0.81239920570197055</v>
      </c>
      <c r="H39" s="7">
        <v>0.87805902760652343</v>
      </c>
      <c r="I39" s="7">
        <v>0.94093310045406264</v>
      </c>
      <c r="J39" s="7">
        <v>0.96449042697793963</v>
      </c>
      <c r="K39" s="7">
        <v>0.98064903668083925</v>
      </c>
      <c r="L39" s="7">
        <v>0.98535193490394923</v>
      </c>
      <c r="M39" s="7">
        <v>0.99567367847988797</v>
      </c>
      <c r="N39" s="7">
        <v>0.99913889645494991</v>
      </c>
    </row>
    <row r="40" spans="2:14" x14ac:dyDescent="0.25">
      <c r="B40" s="3" t="s">
        <v>31</v>
      </c>
      <c r="C40" s="4">
        <v>0</v>
      </c>
      <c r="D40" s="5">
        <v>0.67514978469161357</v>
      </c>
      <c r="E40" s="5">
        <v>0.7137062044450655</v>
      </c>
      <c r="F40" s="5">
        <v>0.75466062301071046</v>
      </c>
      <c r="G40" s="5">
        <v>0.79527174117893706</v>
      </c>
      <c r="H40" s="5">
        <v>0.83446637773593246</v>
      </c>
      <c r="I40" s="5">
        <v>0.86691435362634317</v>
      </c>
      <c r="J40" s="5">
        <v>0.90843267086497981</v>
      </c>
      <c r="K40" s="5">
        <v>0.93162320747638128</v>
      </c>
      <c r="L40" s="5">
        <v>0.95097292798593458</v>
      </c>
      <c r="M40" s="5">
        <v>0.97819307803682198</v>
      </c>
      <c r="N40" s="5">
        <v>1</v>
      </c>
    </row>
    <row r="41" spans="2:14" x14ac:dyDescent="0.25">
      <c r="B41" s="3" t="s">
        <v>32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2:14" x14ac:dyDescent="0.25">
      <c r="B42" s="3" t="s">
        <v>33</v>
      </c>
      <c r="C42" s="4">
        <v>0</v>
      </c>
      <c r="D42" s="5">
        <v>0.57200674447982336</v>
      </c>
      <c r="E42" s="5">
        <v>0.85</v>
      </c>
      <c r="F42" s="5">
        <v>0.9</v>
      </c>
      <c r="G42" s="5">
        <v>0.9</v>
      </c>
      <c r="H42" s="5">
        <v>0.9</v>
      </c>
      <c r="I42" s="5">
        <v>0.95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</row>
    <row r="43" spans="2:14" x14ac:dyDescent="0.25">
      <c r="B43" s="3" t="s">
        <v>34</v>
      </c>
      <c r="C43" s="6">
        <v>0</v>
      </c>
      <c r="D43" s="7">
        <v>0.57200674447982336</v>
      </c>
      <c r="E43" s="7">
        <v>0.6410894443583296</v>
      </c>
      <c r="F43" s="7">
        <v>0.72358010949937945</v>
      </c>
      <c r="G43" s="7">
        <v>0.81239920570197055</v>
      </c>
      <c r="H43" s="7">
        <v>0.87805902760652343</v>
      </c>
      <c r="I43" s="7">
        <v>0.94093310045406264</v>
      </c>
      <c r="J43" s="7">
        <v>0.96449042697793963</v>
      </c>
      <c r="K43" s="7">
        <v>0.98064903668083925</v>
      </c>
      <c r="L43" s="7">
        <v>0.98535193490394923</v>
      </c>
      <c r="M43" s="7">
        <v>0.99567367847988797</v>
      </c>
      <c r="N43" s="7">
        <v>0.99913889645494991</v>
      </c>
    </row>
    <row r="44" spans="2:14" x14ac:dyDescent="0.25">
      <c r="B44" s="3" t="s">
        <v>35</v>
      </c>
      <c r="C44" s="4">
        <v>0</v>
      </c>
      <c r="D44" s="5">
        <v>0.57200674447982336</v>
      </c>
      <c r="E44" s="5">
        <v>0.6410894443583296</v>
      </c>
      <c r="F44" s="5">
        <v>0.72358010949937945</v>
      </c>
      <c r="G44" s="5">
        <v>0.81239920570197055</v>
      </c>
      <c r="H44" s="5">
        <v>0.87805902760652343</v>
      </c>
      <c r="I44" s="5">
        <v>0.94093310045406264</v>
      </c>
      <c r="J44" s="5">
        <v>0.96449042697793963</v>
      </c>
      <c r="K44" s="5">
        <v>0.98064903668083925</v>
      </c>
      <c r="L44" s="5">
        <v>0.98535193490394923</v>
      </c>
      <c r="M44" s="5">
        <v>0.99567367847988797</v>
      </c>
      <c r="N44" s="5">
        <v>0.99913889645494991</v>
      </c>
    </row>
    <row r="47" spans="2:14" x14ac:dyDescent="0.25">
      <c r="B47" s="8" t="s">
        <v>50</v>
      </c>
    </row>
    <row r="48" spans="2:14" x14ac:dyDescent="0.25">
      <c r="B48" s="9" t="s">
        <v>73</v>
      </c>
    </row>
  </sheetData>
  <mergeCells count="2">
    <mergeCell ref="B10:B11"/>
    <mergeCell ref="C10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4CC1-B295-461E-8DD2-6416503C7195}">
  <dimension ref="A2:H28"/>
  <sheetViews>
    <sheetView showGridLines="0" workbookViewId="0">
      <selection activeCell="N17" sqref="N17"/>
    </sheetView>
  </sheetViews>
  <sheetFormatPr defaultRowHeight="15.75" x14ac:dyDescent="0.25"/>
  <cols>
    <col min="1" max="16384" width="9.140625" style="25"/>
  </cols>
  <sheetData>
    <row r="2" spans="1:8" x14ac:dyDescent="0.25">
      <c r="A2" s="43" t="s">
        <v>49</v>
      </c>
    </row>
    <row r="4" spans="1:8" x14ac:dyDescent="0.25">
      <c r="B4" s="23" t="s">
        <v>61</v>
      </c>
      <c r="C4" s="24" t="s">
        <v>37</v>
      </c>
      <c r="D4" s="24" t="s">
        <v>38</v>
      </c>
      <c r="E4" s="24" t="s">
        <v>39</v>
      </c>
      <c r="F4" s="24" t="s">
        <v>40</v>
      </c>
      <c r="G4" s="24" t="s">
        <v>41</v>
      </c>
      <c r="H4" s="24" t="s">
        <v>42</v>
      </c>
    </row>
    <row r="5" spans="1:8" x14ac:dyDescent="0.25">
      <c r="B5" s="26" t="s">
        <v>6</v>
      </c>
      <c r="C5" s="27">
        <v>31.51</v>
      </c>
      <c r="D5" s="27">
        <v>37.11</v>
      </c>
      <c r="E5" s="27">
        <v>36.07</v>
      </c>
      <c r="F5" s="27">
        <v>35.369999999999997</v>
      </c>
      <c r="G5" s="27">
        <v>34.36</v>
      </c>
      <c r="H5" s="27">
        <v>27.57</v>
      </c>
    </row>
    <row r="6" spans="1:8" x14ac:dyDescent="0.25">
      <c r="B6" s="26" t="s">
        <v>43</v>
      </c>
      <c r="C6" s="27">
        <v>0.5</v>
      </c>
      <c r="D6" s="27">
        <v>0.5</v>
      </c>
      <c r="E6" s="27">
        <v>0.5</v>
      </c>
      <c r="F6" s="27">
        <v>0.5</v>
      </c>
      <c r="G6" s="27">
        <v>0.5</v>
      </c>
      <c r="H6" s="27">
        <v>0.5</v>
      </c>
    </row>
    <row r="7" spans="1:8" x14ac:dyDescent="0.25">
      <c r="B7" s="26" t="s">
        <v>11</v>
      </c>
      <c r="C7" s="27">
        <v>4.51</v>
      </c>
      <c r="D7" s="27">
        <v>4.51</v>
      </c>
      <c r="E7" s="27">
        <v>4.51</v>
      </c>
      <c r="F7" s="27">
        <v>4.51</v>
      </c>
      <c r="G7" s="27">
        <v>4.51</v>
      </c>
      <c r="H7" s="27">
        <v>4.51</v>
      </c>
    </row>
    <row r="8" spans="1:8" x14ac:dyDescent="0.25">
      <c r="B8" s="26" t="s">
        <v>44</v>
      </c>
      <c r="C8" s="27">
        <v>49.8</v>
      </c>
      <c r="D8" s="27">
        <v>49.29</v>
      </c>
      <c r="E8" s="27">
        <v>48.78</v>
      </c>
      <c r="F8" s="27">
        <v>48.28</v>
      </c>
      <c r="G8" s="27">
        <v>47.77</v>
      </c>
      <c r="H8" s="27">
        <v>47.26</v>
      </c>
    </row>
    <row r="9" spans="1:8" x14ac:dyDescent="0.25">
      <c r="B9" s="26" t="s">
        <v>45</v>
      </c>
      <c r="C9" s="27">
        <v>136.79</v>
      </c>
      <c r="D9" s="27">
        <v>134.99</v>
      </c>
      <c r="E9" s="27">
        <v>133.19</v>
      </c>
      <c r="F9" s="27">
        <v>131.38999999999999</v>
      </c>
      <c r="G9" s="27">
        <v>129.6</v>
      </c>
      <c r="H9" s="27">
        <v>127.8</v>
      </c>
    </row>
    <row r="10" spans="1:8" x14ac:dyDescent="0.25">
      <c r="B10" s="26" t="s">
        <v>46</v>
      </c>
      <c r="C10" s="27">
        <v>8.2799999999999994</v>
      </c>
      <c r="D10" s="27">
        <v>8.2799999999999994</v>
      </c>
      <c r="E10" s="27">
        <v>8.2799999999999994</v>
      </c>
      <c r="F10" s="27">
        <v>8.2799999999999994</v>
      </c>
      <c r="G10" s="27">
        <v>8.2799999999999994</v>
      </c>
      <c r="H10" s="27">
        <v>8.2799999999999994</v>
      </c>
    </row>
    <row r="11" spans="1:8" x14ac:dyDescent="0.25">
      <c r="B11" s="26" t="s">
        <v>47</v>
      </c>
      <c r="C11" s="27">
        <v>3.37</v>
      </c>
      <c r="D11" s="27">
        <v>3.37</v>
      </c>
      <c r="E11" s="27">
        <v>3.37</v>
      </c>
      <c r="F11" s="27">
        <v>3.37</v>
      </c>
      <c r="G11" s="27">
        <v>3.37</v>
      </c>
      <c r="H11" s="27">
        <v>3.37</v>
      </c>
    </row>
    <row r="12" spans="1:8" x14ac:dyDescent="0.25">
      <c r="B12" s="26" t="s">
        <v>14</v>
      </c>
      <c r="C12" s="25">
        <v>97.82</v>
      </c>
      <c r="D12" s="25">
        <v>103.84</v>
      </c>
      <c r="E12" s="25">
        <v>89.78</v>
      </c>
      <c r="F12" s="25">
        <v>87.06</v>
      </c>
      <c r="G12" s="25">
        <v>80.569999999999993</v>
      </c>
      <c r="H12" s="25">
        <v>31.51</v>
      </c>
    </row>
    <row r="13" spans="1:8" x14ac:dyDescent="0.25">
      <c r="B13" s="26" t="s">
        <v>33</v>
      </c>
      <c r="C13" s="27">
        <v>4.4000000000000004</v>
      </c>
      <c r="D13" s="27">
        <v>4.4000000000000004</v>
      </c>
      <c r="E13" s="27">
        <v>4.4000000000000004</v>
      </c>
      <c r="F13" s="27">
        <v>4.4000000000000004</v>
      </c>
      <c r="G13" s="27">
        <v>4.4000000000000004</v>
      </c>
      <c r="H13" s="27">
        <v>4.4000000000000004</v>
      </c>
    </row>
    <row r="14" spans="1:8" x14ac:dyDescent="0.25">
      <c r="B14" s="26" t="s">
        <v>16</v>
      </c>
      <c r="C14" s="27">
        <v>0.3</v>
      </c>
      <c r="D14" s="27">
        <v>0.28999999999999998</v>
      </c>
      <c r="E14" s="27">
        <v>0.28999999999999998</v>
      </c>
      <c r="F14" s="27">
        <v>0.27</v>
      </c>
      <c r="G14" s="27">
        <v>0.28000000000000003</v>
      </c>
      <c r="H14" s="27">
        <v>0.28999999999999998</v>
      </c>
    </row>
    <row r="15" spans="1:8" x14ac:dyDescent="0.25">
      <c r="B15" s="26" t="s">
        <v>9</v>
      </c>
      <c r="C15" s="27">
        <v>26.78</v>
      </c>
      <c r="D15" s="27">
        <v>26.59</v>
      </c>
      <c r="E15" s="27">
        <v>26.05</v>
      </c>
      <c r="F15" s="27">
        <v>25.52</v>
      </c>
      <c r="G15" s="27">
        <v>25.3</v>
      </c>
      <c r="H15" s="27">
        <v>19</v>
      </c>
    </row>
    <row r="16" spans="1:8" x14ac:dyDescent="0.25">
      <c r="B16" s="26" t="s">
        <v>21</v>
      </c>
      <c r="C16" s="27">
        <v>57</v>
      </c>
      <c r="D16" s="27">
        <v>52</v>
      </c>
      <c r="E16" s="27">
        <v>54</v>
      </c>
      <c r="F16" s="27">
        <v>55</v>
      </c>
      <c r="G16" s="27">
        <v>56</v>
      </c>
      <c r="H16" s="27">
        <v>57</v>
      </c>
    </row>
    <row r="17" spans="2:8" x14ac:dyDescent="0.25">
      <c r="B17" s="26" t="s">
        <v>22</v>
      </c>
      <c r="C17" s="27">
        <v>84.81</v>
      </c>
      <c r="D17" s="27">
        <v>83.55</v>
      </c>
      <c r="E17" s="27">
        <v>82.61</v>
      </c>
      <c r="F17" s="27">
        <v>81.77</v>
      </c>
      <c r="G17" s="27">
        <v>77.489999999999995</v>
      </c>
      <c r="H17" s="27">
        <v>80.94</v>
      </c>
    </row>
    <row r="18" spans="2:8" x14ac:dyDescent="0.25">
      <c r="B18" s="26" t="s">
        <v>23</v>
      </c>
      <c r="C18" s="27">
        <v>149.78</v>
      </c>
      <c r="D18" s="27">
        <v>149.72</v>
      </c>
      <c r="E18" s="27">
        <v>149.78</v>
      </c>
      <c r="F18" s="27">
        <v>149.72</v>
      </c>
      <c r="G18" s="27">
        <v>149.72</v>
      </c>
      <c r="H18" s="27">
        <v>149.78</v>
      </c>
    </row>
    <row r="19" spans="2:8" x14ac:dyDescent="0.25">
      <c r="B19" s="26" t="s">
        <v>26</v>
      </c>
      <c r="C19" s="27">
        <v>1276.32</v>
      </c>
      <c r="D19" s="27">
        <v>1315.84</v>
      </c>
      <c r="E19" s="27">
        <v>1157.1300000000001</v>
      </c>
      <c r="F19" s="27">
        <v>1081.51</v>
      </c>
      <c r="G19" s="27">
        <v>1057.92</v>
      </c>
      <c r="H19" s="27">
        <v>862.32</v>
      </c>
    </row>
    <row r="20" spans="2:8" x14ac:dyDescent="0.25">
      <c r="B20" s="26" t="s">
        <v>27</v>
      </c>
      <c r="C20" s="27">
        <v>66.8</v>
      </c>
      <c r="D20" s="27">
        <v>66.8</v>
      </c>
      <c r="E20" s="27">
        <v>66.8</v>
      </c>
      <c r="F20" s="27">
        <v>66.8</v>
      </c>
      <c r="G20" s="27">
        <v>66.8</v>
      </c>
      <c r="H20" s="27">
        <v>66.8</v>
      </c>
    </row>
    <row r="21" spans="2:8" x14ac:dyDescent="0.25">
      <c r="B21" s="26" t="s">
        <v>29</v>
      </c>
      <c r="C21" s="27">
        <v>316.39999999999998</v>
      </c>
      <c r="D21" s="27">
        <v>306.2</v>
      </c>
      <c r="E21" s="27">
        <v>316.39999999999998</v>
      </c>
      <c r="F21" s="27">
        <v>306.2</v>
      </c>
      <c r="G21" s="27">
        <v>306.2</v>
      </c>
      <c r="H21" s="27">
        <v>316.39999999999998</v>
      </c>
    </row>
    <row r="22" spans="2:8" x14ac:dyDescent="0.25">
      <c r="B22" s="26" t="s">
        <v>31</v>
      </c>
      <c r="C22" s="27">
        <v>2.2999999999999998</v>
      </c>
      <c r="D22" s="27">
        <v>2.2999999999999998</v>
      </c>
      <c r="E22" s="27">
        <v>2.2999999999999998</v>
      </c>
      <c r="F22" s="27">
        <v>2.1</v>
      </c>
      <c r="G22" s="27">
        <v>2</v>
      </c>
      <c r="H22" s="27">
        <v>2.1</v>
      </c>
    </row>
    <row r="23" spans="2:8" x14ac:dyDescent="0.25">
      <c r="B23" s="26" t="s">
        <v>35</v>
      </c>
      <c r="C23" s="27">
        <v>1327.46</v>
      </c>
      <c r="D23" s="27">
        <v>1234.27</v>
      </c>
      <c r="E23" s="27">
        <v>1114.56</v>
      </c>
      <c r="F23" s="27">
        <v>1038.4000000000001</v>
      </c>
      <c r="G23" s="27">
        <v>884.73</v>
      </c>
      <c r="H23" s="27">
        <v>952.87</v>
      </c>
    </row>
    <row r="24" spans="2:8" x14ac:dyDescent="0.25">
      <c r="B24" s="23"/>
      <c r="C24" s="24"/>
      <c r="D24" s="24"/>
      <c r="E24" s="24"/>
      <c r="F24" s="24"/>
      <c r="G24" s="24"/>
      <c r="H24" s="24"/>
    </row>
    <row r="25" spans="2:8" x14ac:dyDescent="0.25">
      <c r="B25" s="28" t="s">
        <v>48</v>
      </c>
      <c r="C25" s="29">
        <f>+SUM(NP_per_country[APR])</f>
        <v>3644.93</v>
      </c>
      <c r="D25" s="29">
        <f>+SUM(NP_per_country[MAY])</f>
        <v>3583.85</v>
      </c>
      <c r="E25" s="29">
        <f>+SUM(NP_per_country[JUN])</f>
        <v>3298.8</v>
      </c>
      <c r="F25" s="29">
        <f>+SUM(NP_per_country[JUL])</f>
        <v>3130.45</v>
      </c>
      <c r="G25" s="29">
        <f>+SUM(NP_per_country[AUG])</f>
        <v>2939.8</v>
      </c>
      <c r="H25" s="29">
        <f>+SUM(NP_per_country[SEP])</f>
        <v>2762.7</v>
      </c>
    </row>
    <row r="27" spans="2:8" x14ac:dyDescent="0.25">
      <c r="B27" s="8" t="s">
        <v>50</v>
      </c>
    </row>
    <row r="28" spans="2:8" x14ac:dyDescent="0.25">
      <c r="B28" s="9" t="s">
        <v>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CE07-842C-4840-A7EF-61DE688C120B}">
  <dimension ref="A2:H47"/>
  <sheetViews>
    <sheetView showGridLines="0" topLeftCell="A11" workbookViewId="0">
      <selection activeCell="N39" sqref="N39"/>
    </sheetView>
  </sheetViews>
  <sheetFormatPr defaultRowHeight="15.75" x14ac:dyDescent="0.25"/>
  <cols>
    <col min="1" max="1" width="9.140625" style="25"/>
    <col min="2" max="2" width="11.5703125" style="25" customWidth="1"/>
    <col min="3" max="8" width="16.7109375" style="38" customWidth="1"/>
    <col min="9" max="16384" width="9.140625" style="25"/>
  </cols>
  <sheetData>
    <row r="2" spans="1:8" s="44" customFormat="1" x14ac:dyDescent="0.25">
      <c r="A2" s="43" t="s">
        <v>60</v>
      </c>
    </row>
    <row r="4" spans="1:8" x14ac:dyDescent="0.25">
      <c r="B4" s="25" t="s">
        <v>61</v>
      </c>
      <c r="C4" s="38" t="s">
        <v>37</v>
      </c>
      <c r="D4" s="38" t="s">
        <v>38</v>
      </c>
      <c r="E4" s="38" t="s">
        <v>39</v>
      </c>
      <c r="F4" s="38" t="s">
        <v>40</v>
      </c>
      <c r="G4" s="38" t="s">
        <v>41</v>
      </c>
      <c r="H4" s="38" t="s">
        <v>42</v>
      </c>
    </row>
    <row r="5" spans="1:8" x14ac:dyDescent="0.25">
      <c r="B5" s="25" t="s">
        <v>6</v>
      </c>
      <c r="C5" s="39">
        <v>202.7</v>
      </c>
      <c r="D5" s="39">
        <v>140.19999999999999</v>
      </c>
      <c r="E5" s="39">
        <v>137.5</v>
      </c>
      <c r="F5" s="39">
        <v>130.80000000000001</v>
      </c>
      <c r="G5" s="39">
        <v>138.30000000000001</v>
      </c>
      <c r="H5" s="39">
        <v>181.4</v>
      </c>
    </row>
    <row r="6" spans="1:8" x14ac:dyDescent="0.25">
      <c r="B6" s="25" t="s">
        <v>51</v>
      </c>
      <c r="C6" s="39">
        <v>4.2</v>
      </c>
      <c r="D6" s="39">
        <v>2.1</v>
      </c>
      <c r="E6" s="39">
        <v>1.6</v>
      </c>
      <c r="F6" s="39">
        <v>1.5</v>
      </c>
      <c r="G6" s="39">
        <v>1.5</v>
      </c>
      <c r="H6" s="39">
        <v>1.9</v>
      </c>
    </row>
    <row r="7" spans="1:8" x14ac:dyDescent="0.25">
      <c r="B7" s="25" t="s">
        <v>52</v>
      </c>
      <c r="C7" s="39">
        <v>363.7</v>
      </c>
      <c r="D7" s="39">
        <v>289.7</v>
      </c>
      <c r="E7" s="39">
        <v>273.39999999999998</v>
      </c>
      <c r="F7" s="39">
        <v>269.10000000000002</v>
      </c>
      <c r="G7" s="39">
        <v>276.10000000000002</v>
      </c>
      <c r="H7" s="39">
        <v>295.2</v>
      </c>
    </row>
    <row r="8" spans="1:8" x14ac:dyDescent="0.25">
      <c r="B8" s="25" t="s">
        <v>53</v>
      </c>
      <c r="C8" s="39">
        <v>117.9</v>
      </c>
      <c r="D8" s="39">
        <v>74.5</v>
      </c>
      <c r="E8" s="39">
        <v>51.3</v>
      </c>
      <c r="F8" s="39">
        <v>44.3</v>
      </c>
      <c r="G8" s="39">
        <v>48.1</v>
      </c>
      <c r="H8" s="39">
        <v>70.400000000000006</v>
      </c>
    </row>
    <row r="9" spans="1:8" x14ac:dyDescent="0.25">
      <c r="B9" s="25" t="s">
        <v>43</v>
      </c>
      <c r="C9" s="39">
        <v>69.099999999999994</v>
      </c>
      <c r="D9" s="39">
        <v>70.099999999999994</v>
      </c>
      <c r="E9" s="39">
        <v>69.8</v>
      </c>
      <c r="F9" s="39">
        <v>55</v>
      </c>
      <c r="G9" s="39">
        <v>57.8</v>
      </c>
      <c r="H9" s="39">
        <v>62.4</v>
      </c>
    </row>
    <row r="10" spans="1:8" x14ac:dyDescent="0.25">
      <c r="B10" s="25" t="s">
        <v>54</v>
      </c>
      <c r="C10" s="39">
        <v>91.8</v>
      </c>
      <c r="D10" s="39">
        <v>64.099999999999994</v>
      </c>
      <c r="E10" s="39">
        <v>42.6</v>
      </c>
      <c r="F10" s="39">
        <v>34.200000000000003</v>
      </c>
      <c r="G10" s="39">
        <v>35.9</v>
      </c>
      <c r="H10" s="39">
        <v>56.1</v>
      </c>
    </row>
    <row r="11" spans="1:8" x14ac:dyDescent="0.25">
      <c r="B11" s="25" t="s">
        <v>11</v>
      </c>
      <c r="C11" s="39">
        <v>229</v>
      </c>
      <c r="D11" s="39">
        <v>148</v>
      </c>
      <c r="E11" s="39">
        <v>115</v>
      </c>
      <c r="F11" s="39">
        <v>84</v>
      </c>
      <c r="G11" s="39">
        <v>101</v>
      </c>
      <c r="H11" s="39">
        <v>138</v>
      </c>
    </row>
    <row r="12" spans="1:8" x14ac:dyDescent="0.25">
      <c r="B12" s="25" t="s">
        <v>44</v>
      </c>
      <c r="C12" s="39">
        <v>987.2</v>
      </c>
      <c r="D12" s="39">
        <v>842.4</v>
      </c>
      <c r="E12" s="39">
        <v>814.4</v>
      </c>
      <c r="F12" s="39">
        <v>807</v>
      </c>
      <c r="G12" s="39">
        <v>724.8</v>
      </c>
      <c r="H12" s="39">
        <v>837.6</v>
      </c>
    </row>
    <row r="13" spans="1:8" x14ac:dyDescent="0.25">
      <c r="B13" s="25" t="s">
        <v>45</v>
      </c>
      <c r="C13" s="39">
        <v>192.5</v>
      </c>
      <c r="D13" s="39">
        <v>144.9</v>
      </c>
      <c r="E13" s="39">
        <v>132.4</v>
      </c>
      <c r="F13" s="39">
        <v>131.19999999999999</v>
      </c>
      <c r="G13" s="39">
        <v>117.8</v>
      </c>
      <c r="H13" s="39">
        <v>144.4</v>
      </c>
    </row>
    <row r="14" spans="1:8" x14ac:dyDescent="0.25">
      <c r="B14" s="25" t="s">
        <v>46</v>
      </c>
      <c r="C14" s="39">
        <v>895.9</v>
      </c>
      <c r="D14" s="39">
        <v>626.9</v>
      </c>
      <c r="E14" s="39">
        <v>551</v>
      </c>
      <c r="F14" s="39">
        <v>545.9</v>
      </c>
      <c r="G14" s="39">
        <v>490.3</v>
      </c>
      <c r="H14" s="39">
        <v>625.79999999999995</v>
      </c>
    </row>
    <row r="15" spans="1:8" x14ac:dyDescent="0.25">
      <c r="B15" s="25" t="s">
        <v>47</v>
      </c>
      <c r="C15" s="39">
        <v>377.8</v>
      </c>
      <c r="D15" s="39">
        <v>272.8</v>
      </c>
      <c r="E15" s="39">
        <v>243.9</v>
      </c>
      <c r="F15" s="39">
        <v>241.7</v>
      </c>
      <c r="G15" s="39">
        <v>217.1</v>
      </c>
      <c r="H15" s="39">
        <v>272.2</v>
      </c>
    </row>
    <row r="16" spans="1:8" x14ac:dyDescent="0.25">
      <c r="B16" s="25" t="s">
        <v>14</v>
      </c>
      <c r="C16" s="39">
        <v>70.900000000000006</v>
      </c>
      <c r="D16" s="39">
        <v>51.8</v>
      </c>
      <c r="E16" s="39">
        <v>40.700000000000003</v>
      </c>
      <c r="F16" s="39">
        <v>32</v>
      </c>
      <c r="G16" s="39">
        <v>39.700000000000003</v>
      </c>
      <c r="H16" s="39">
        <v>50.4</v>
      </c>
    </row>
    <row r="17" spans="2:8" x14ac:dyDescent="0.25">
      <c r="B17" s="25" t="s">
        <v>15</v>
      </c>
      <c r="C17" s="39">
        <v>14.2</v>
      </c>
      <c r="D17" s="39">
        <v>8.3000000000000007</v>
      </c>
      <c r="E17" s="39">
        <v>6.3</v>
      </c>
      <c r="F17" s="39">
        <v>6.2</v>
      </c>
      <c r="G17" s="39">
        <v>6.4</v>
      </c>
      <c r="H17" s="39">
        <v>7.7</v>
      </c>
    </row>
    <row r="18" spans="2:8" x14ac:dyDescent="0.25">
      <c r="B18" s="25" t="s">
        <v>33</v>
      </c>
      <c r="C18" s="39">
        <v>924.6</v>
      </c>
      <c r="D18" s="39">
        <v>815.8</v>
      </c>
      <c r="E18" s="39">
        <v>848.8</v>
      </c>
      <c r="F18" s="39">
        <v>870.9</v>
      </c>
      <c r="G18" s="39">
        <v>836.5</v>
      </c>
      <c r="H18" s="39">
        <v>938.2</v>
      </c>
    </row>
    <row r="19" spans="2:8" x14ac:dyDescent="0.25">
      <c r="B19" s="25" t="s">
        <v>16</v>
      </c>
      <c r="C19" s="39">
        <v>59.4</v>
      </c>
      <c r="D19" s="39">
        <v>45.3</v>
      </c>
      <c r="E19" s="39">
        <v>44.7</v>
      </c>
      <c r="F19" s="39">
        <v>42.7</v>
      </c>
      <c r="G19" s="39">
        <v>42.1</v>
      </c>
      <c r="H19" s="39">
        <v>43.9</v>
      </c>
    </row>
    <row r="20" spans="2:8" x14ac:dyDescent="0.25">
      <c r="B20" s="25" t="s">
        <v>17</v>
      </c>
      <c r="C20" s="39">
        <v>1016.5</v>
      </c>
      <c r="D20" s="39">
        <v>698.7</v>
      </c>
      <c r="E20" s="39">
        <v>566</v>
      </c>
      <c r="F20" s="39">
        <v>590.70000000000005</v>
      </c>
      <c r="G20" s="39">
        <v>520.79999999999995</v>
      </c>
      <c r="H20" s="39">
        <v>758.7</v>
      </c>
    </row>
    <row r="21" spans="2:8" x14ac:dyDescent="0.25">
      <c r="B21" s="25" t="s">
        <v>56</v>
      </c>
      <c r="C21" s="39">
        <v>92.1</v>
      </c>
      <c r="D21" s="39">
        <v>65.5</v>
      </c>
      <c r="E21" s="39">
        <v>50.7</v>
      </c>
      <c r="F21" s="39">
        <v>48.1</v>
      </c>
      <c r="G21" s="39">
        <v>43.5</v>
      </c>
      <c r="H21" s="39">
        <v>59.6</v>
      </c>
    </row>
    <row r="22" spans="2:8" x14ac:dyDescent="0.25">
      <c r="B22" s="25" t="s">
        <v>20</v>
      </c>
      <c r="C22" s="39">
        <v>100.5</v>
      </c>
      <c r="D22" s="39">
        <v>101.5</v>
      </c>
      <c r="E22" s="39">
        <v>126.4</v>
      </c>
      <c r="F22" s="39">
        <v>126.4</v>
      </c>
      <c r="G22" s="39">
        <v>122</v>
      </c>
      <c r="H22" s="39">
        <v>125</v>
      </c>
    </row>
    <row r="23" spans="2:8" x14ac:dyDescent="0.25">
      <c r="B23" s="25" t="s">
        <v>9</v>
      </c>
      <c r="C23" s="39">
        <v>62.9</v>
      </c>
      <c r="D23" s="39">
        <v>49.2</v>
      </c>
      <c r="E23" s="39">
        <v>48.9</v>
      </c>
      <c r="F23" s="39">
        <v>47.6</v>
      </c>
      <c r="G23" s="39">
        <v>54.2</v>
      </c>
      <c r="H23" s="39">
        <v>56.1</v>
      </c>
    </row>
    <row r="24" spans="2:8" x14ac:dyDescent="0.25">
      <c r="B24" s="25" t="s">
        <v>21</v>
      </c>
      <c r="C24" s="39">
        <v>210</v>
      </c>
      <c r="D24" s="39">
        <v>160</v>
      </c>
      <c r="E24" s="39">
        <v>150</v>
      </c>
      <c r="F24" s="39">
        <v>150</v>
      </c>
      <c r="G24" s="39">
        <v>135</v>
      </c>
      <c r="H24" s="39">
        <v>170</v>
      </c>
    </row>
    <row r="25" spans="2:8" x14ac:dyDescent="0.25">
      <c r="B25" s="25" t="s">
        <v>22</v>
      </c>
      <c r="C25" s="39">
        <v>160.9</v>
      </c>
      <c r="D25" s="39">
        <v>130.19999999999999</v>
      </c>
      <c r="E25" s="39">
        <v>139.9</v>
      </c>
      <c r="F25" s="39">
        <v>108.1</v>
      </c>
      <c r="G25" s="39">
        <v>108.9</v>
      </c>
      <c r="H25" s="39">
        <v>128.30000000000001</v>
      </c>
    </row>
    <row r="26" spans="2:8" x14ac:dyDescent="0.25">
      <c r="B26" s="25" t="s">
        <v>23</v>
      </c>
      <c r="C26" s="39">
        <v>1647.5</v>
      </c>
      <c r="D26" s="39">
        <v>1373</v>
      </c>
      <c r="E26" s="39">
        <v>1376.2</v>
      </c>
      <c r="F26" s="39">
        <v>1490</v>
      </c>
      <c r="G26" s="39">
        <v>1229.5</v>
      </c>
      <c r="H26" s="39">
        <v>1560.6</v>
      </c>
    </row>
    <row r="27" spans="2:8" x14ac:dyDescent="0.25">
      <c r="B27" s="25" t="s">
        <v>25</v>
      </c>
      <c r="C27" s="39">
        <v>59.9</v>
      </c>
      <c r="D27" s="39">
        <v>50.7</v>
      </c>
      <c r="E27" s="39">
        <v>49.6</v>
      </c>
      <c r="F27" s="39">
        <v>31.3</v>
      </c>
      <c r="G27" s="39">
        <v>30.7</v>
      </c>
      <c r="H27" s="39">
        <v>54.4</v>
      </c>
    </row>
    <row r="28" spans="2:8" x14ac:dyDescent="0.25">
      <c r="B28" s="25" t="s">
        <v>57</v>
      </c>
      <c r="C28" s="39">
        <v>45.3</v>
      </c>
      <c r="D28" s="39">
        <v>34.5</v>
      </c>
      <c r="E28" s="39">
        <v>30.2</v>
      </c>
      <c r="F28" s="39">
        <v>28.6</v>
      </c>
      <c r="G28" s="39">
        <v>25.4</v>
      </c>
      <c r="H28" s="39">
        <v>35.5</v>
      </c>
    </row>
    <row r="29" spans="2:8" x14ac:dyDescent="0.25">
      <c r="B29" s="25" t="s">
        <v>24</v>
      </c>
      <c r="C29" s="39">
        <v>27.3</v>
      </c>
      <c r="D29" s="39">
        <v>15.5</v>
      </c>
      <c r="E29" s="39">
        <v>19.5</v>
      </c>
      <c r="F29" s="39">
        <v>24.8</v>
      </c>
      <c r="G29" s="39">
        <v>28.5</v>
      </c>
      <c r="H29" s="39">
        <v>26.3</v>
      </c>
    </row>
    <row r="30" spans="2:8" x14ac:dyDescent="0.25">
      <c r="B30" s="25" t="s">
        <v>58</v>
      </c>
      <c r="C30" s="39">
        <v>5.0999999999999996</v>
      </c>
      <c r="D30" s="39">
        <v>0.9</v>
      </c>
      <c r="E30" s="39">
        <v>0.8</v>
      </c>
      <c r="F30" s="39">
        <v>3.9</v>
      </c>
      <c r="G30" s="39">
        <v>4.8</v>
      </c>
      <c r="H30" s="39">
        <v>5.6</v>
      </c>
    </row>
    <row r="31" spans="2:8" x14ac:dyDescent="0.25">
      <c r="B31" s="25" t="s">
        <v>26</v>
      </c>
      <c r="C31" s="39">
        <v>936.3</v>
      </c>
      <c r="D31" s="39">
        <v>697.4</v>
      </c>
      <c r="E31" s="39">
        <v>648.29999999999995</v>
      </c>
      <c r="F31" s="39">
        <v>646.20000000000005</v>
      </c>
      <c r="G31" s="39">
        <v>656.7</v>
      </c>
      <c r="H31" s="39">
        <v>755.9</v>
      </c>
    </row>
    <row r="32" spans="2:8" x14ac:dyDescent="0.25">
      <c r="B32" s="25" t="s">
        <v>27</v>
      </c>
      <c r="C32" s="39">
        <v>517.70000000000005</v>
      </c>
      <c r="D32" s="39">
        <v>432</v>
      </c>
      <c r="E32" s="39">
        <v>371.3</v>
      </c>
      <c r="F32" s="39">
        <v>348.8</v>
      </c>
      <c r="G32" s="39">
        <v>367.9</v>
      </c>
      <c r="H32" s="39">
        <v>424.3</v>
      </c>
    </row>
    <row r="33" spans="2:8" x14ac:dyDescent="0.25">
      <c r="B33" s="25" t="s">
        <v>28</v>
      </c>
      <c r="C33" s="39">
        <v>160.80000000000001</v>
      </c>
      <c r="D33" s="39">
        <v>179.1</v>
      </c>
      <c r="E33" s="39">
        <v>193.6</v>
      </c>
      <c r="F33" s="39">
        <v>211.6</v>
      </c>
      <c r="G33" s="39">
        <v>210</v>
      </c>
      <c r="H33" s="39">
        <v>197</v>
      </c>
    </row>
    <row r="34" spans="2:8" x14ac:dyDescent="0.25">
      <c r="B34" s="25" t="s">
        <v>29</v>
      </c>
      <c r="C34" s="39">
        <v>200</v>
      </c>
      <c r="D34" s="39">
        <v>170</v>
      </c>
      <c r="E34" s="39">
        <v>180</v>
      </c>
      <c r="F34" s="39">
        <v>170</v>
      </c>
      <c r="G34" s="39">
        <v>175</v>
      </c>
      <c r="H34" s="39">
        <v>195</v>
      </c>
    </row>
    <row r="35" spans="2:8" x14ac:dyDescent="0.25">
      <c r="B35" s="25" t="s">
        <v>30</v>
      </c>
      <c r="C35" s="39">
        <v>33</v>
      </c>
      <c r="D35" s="39">
        <v>33</v>
      </c>
      <c r="E35" s="39">
        <v>33</v>
      </c>
      <c r="F35" s="39">
        <v>33</v>
      </c>
      <c r="G35" s="39">
        <v>33</v>
      </c>
      <c r="H35" s="39">
        <v>33</v>
      </c>
    </row>
    <row r="36" spans="2:8" x14ac:dyDescent="0.25">
      <c r="B36" s="25" t="s">
        <v>34</v>
      </c>
      <c r="C36" s="39">
        <v>22.5</v>
      </c>
      <c r="D36" s="39">
        <v>18.5</v>
      </c>
      <c r="E36" s="39">
        <v>17.2</v>
      </c>
      <c r="F36" s="39">
        <v>16.5</v>
      </c>
      <c r="G36" s="39">
        <v>17.2</v>
      </c>
      <c r="H36" s="39">
        <v>18.8</v>
      </c>
    </row>
    <row r="37" spans="2:8" x14ac:dyDescent="0.25">
      <c r="B37" s="25" t="s">
        <v>32</v>
      </c>
      <c r="C37" s="39">
        <v>22.7</v>
      </c>
      <c r="D37" s="39">
        <v>20</v>
      </c>
      <c r="E37" s="39">
        <v>18.600000000000001</v>
      </c>
      <c r="F37" s="39">
        <v>17.3</v>
      </c>
      <c r="G37" s="39">
        <v>16.600000000000001</v>
      </c>
      <c r="H37" s="39">
        <v>19.5</v>
      </c>
    </row>
    <row r="38" spans="2:8" x14ac:dyDescent="0.25">
      <c r="B38" s="25" t="s">
        <v>31</v>
      </c>
      <c r="C38" s="39">
        <v>118.5</v>
      </c>
      <c r="D38" s="39">
        <v>86.7</v>
      </c>
      <c r="E38" s="39">
        <v>72.099999999999994</v>
      </c>
      <c r="F38" s="39">
        <v>70.7</v>
      </c>
      <c r="G38" s="39">
        <v>70.3</v>
      </c>
      <c r="H38" s="39">
        <v>79.5</v>
      </c>
    </row>
    <row r="39" spans="2:8" x14ac:dyDescent="0.25">
      <c r="B39" s="25" t="s">
        <v>35</v>
      </c>
      <c r="C39" s="39">
        <v>2113</v>
      </c>
      <c r="D39" s="39">
        <v>1569.5</v>
      </c>
      <c r="E39" s="39">
        <v>1242.5</v>
      </c>
      <c r="F39" s="39">
        <v>1118.5999999999999</v>
      </c>
      <c r="G39" s="39">
        <v>1092.5999999999999</v>
      </c>
      <c r="H39" s="39">
        <v>1289.5999999999999</v>
      </c>
    </row>
    <row r="40" spans="2:8" x14ac:dyDescent="0.25">
      <c r="B40" s="25" t="s">
        <v>59</v>
      </c>
      <c r="C40" s="39">
        <v>41</v>
      </c>
      <c r="D40" s="39">
        <v>31.1</v>
      </c>
      <c r="E40" s="39">
        <v>29.4</v>
      </c>
      <c r="F40" s="39">
        <v>22.9</v>
      </c>
      <c r="G40" s="39">
        <v>24.8</v>
      </c>
      <c r="H40" s="39">
        <v>26.5</v>
      </c>
    </row>
    <row r="42" spans="2:8" x14ac:dyDescent="0.25">
      <c r="B42" s="40" t="s">
        <v>48</v>
      </c>
      <c r="C42" s="48">
        <f>+SUM(Demand_per_country[APR])</f>
        <v>12194.4</v>
      </c>
      <c r="D42" s="48">
        <f>+SUM(Demand_per_country[MAY])</f>
        <v>9513.9</v>
      </c>
      <c r="E42" s="48">
        <f>+SUM(Demand_per_country[JUN])</f>
        <v>8737.6</v>
      </c>
      <c r="F42" s="48">
        <f>+SUM(Demand_per_country[JUL])</f>
        <v>8601.6</v>
      </c>
      <c r="G42" s="48">
        <f>+SUM(Demand_per_country[AUG])</f>
        <v>8100.7999999999984</v>
      </c>
      <c r="H42" s="48">
        <f>+SUM(Demand_per_country[SEP])</f>
        <v>9744.8000000000011</v>
      </c>
    </row>
    <row r="44" spans="2:8" x14ac:dyDescent="0.25">
      <c r="B44" s="57" t="s">
        <v>74</v>
      </c>
      <c r="C44" s="57"/>
      <c r="D44" s="57"/>
      <c r="E44" s="57"/>
      <c r="F44" s="57"/>
    </row>
    <row r="45" spans="2:8" x14ac:dyDescent="0.25">
      <c r="B45" s="9" t="s">
        <v>73</v>
      </c>
      <c r="C45" s="25"/>
      <c r="D45" s="25"/>
      <c r="E45" s="1"/>
      <c r="F45" s="25"/>
    </row>
    <row r="46" spans="2:8" x14ac:dyDescent="0.25">
      <c r="B46" s="9" t="s">
        <v>75</v>
      </c>
      <c r="C46" s="25"/>
      <c r="D46" s="25"/>
      <c r="E46" s="1"/>
      <c r="F46" s="25"/>
    </row>
    <row r="47" spans="2:8" x14ac:dyDescent="0.25">
      <c r="B47" s="9" t="s">
        <v>75</v>
      </c>
      <c r="C47" s="25" t="s">
        <v>72</v>
      </c>
      <c r="D47" s="25"/>
      <c r="E47" s="1"/>
      <c r="F47" s="25"/>
    </row>
  </sheetData>
  <mergeCells count="1">
    <mergeCell ref="B44:F4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45D9-CBB0-421B-B13C-D87299B8040E}">
  <dimension ref="A2:AD52"/>
  <sheetViews>
    <sheetView showGridLines="0" tabSelected="1" topLeftCell="A4" zoomScale="85" zoomScaleNormal="85" workbookViewId="0">
      <selection activeCell="V13" sqref="V13"/>
    </sheetView>
  </sheetViews>
  <sheetFormatPr defaultRowHeight="15.75" x14ac:dyDescent="0.25"/>
  <cols>
    <col min="1" max="2" width="9.140625" style="25"/>
    <col min="3" max="4" width="11.85546875" style="25" customWidth="1"/>
    <col min="5" max="5" width="11.85546875" style="1" customWidth="1"/>
    <col min="6" max="7" width="11.85546875" style="25" customWidth="1"/>
    <col min="8" max="8" width="11.85546875" style="1" customWidth="1"/>
    <col min="9" max="10" width="11.85546875" style="25" customWidth="1"/>
    <col min="11" max="11" width="11.85546875" style="1" customWidth="1"/>
    <col min="12" max="13" width="11.85546875" style="25" customWidth="1"/>
    <col min="14" max="14" width="11.85546875" style="1" customWidth="1"/>
    <col min="15" max="16" width="11.85546875" style="25" customWidth="1"/>
    <col min="17" max="17" width="11.85546875" style="1" customWidth="1"/>
    <col min="18" max="19" width="11.85546875" style="25" customWidth="1"/>
    <col min="20" max="20" width="11.85546875" style="1" customWidth="1"/>
    <col min="21" max="16384" width="9.140625" style="25"/>
  </cols>
  <sheetData>
    <row r="2" spans="1:30" ht="15" customHeight="1" x14ac:dyDescent="0.25">
      <c r="A2" s="43" t="s">
        <v>71</v>
      </c>
      <c r="E2" s="25"/>
      <c r="H2" s="25"/>
      <c r="K2" s="25"/>
      <c r="N2" s="25"/>
      <c r="Q2" s="25"/>
      <c r="T2" s="25"/>
    </row>
    <row r="4" spans="1:30" x14ac:dyDescent="0.25">
      <c r="B4" s="61" t="s">
        <v>61</v>
      </c>
      <c r="C4" s="58" t="s">
        <v>62</v>
      </c>
      <c r="D4" s="59"/>
      <c r="E4" s="63"/>
      <c r="F4" s="58" t="s">
        <v>63</v>
      </c>
      <c r="G4" s="59"/>
      <c r="H4" s="63"/>
      <c r="I4" s="58" t="s">
        <v>64</v>
      </c>
      <c r="J4" s="59"/>
      <c r="K4" s="63"/>
      <c r="L4" s="58" t="s">
        <v>65</v>
      </c>
      <c r="M4" s="59"/>
      <c r="N4" s="63"/>
      <c r="O4" s="58" t="s">
        <v>66</v>
      </c>
      <c r="P4" s="59"/>
      <c r="Q4" s="63"/>
      <c r="R4" s="58" t="s">
        <v>67</v>
      </c>
      <c r="S4" s="59"/>
      <c r="T4" s="60"/>
    </row>
    <row r="5" spans="1:30" x14ac:dyDescent="0.25">
      <c r="B5" s="62"/>
      <c r="C5" s="10" t="s">
        <v>68</v>
      </c>
      <c r="D5" s="11" t="s">
        <v>69</v>
      </c>
      <c r="E5" s="12" t="s">
        <v>48</v>
      </c>
      <c r="F5" s="10" t="s">
        <v>68</v>
      </c>
      <c r="G5" s="11" t="s">
        <v>69</v>
      </c>
      <c r="H5" s="12" t="s">
        <v>48</v>
      </c>
      <c r="I5" s="10" t="s">
        <v>68</v>
      </c>
      <c r="J5" s="11" t="s">
        <v>69</v>
      </c>
      <c r="K5" s="12" t="s">
        <v>48</v>
      </c>
      <c r="L5" s="10" t="s">
        <v>68</v>
      </c>
      <c r="M5" s="11" t="s">
        <v>69</v>
      </c>
      <c r="N5" s="12" t="s">
        <v>48</v>
      </c>
      <c r="O5" s="10" t="s">
        <v>68</v>
      </c>
      <c r="P5" s="11" t="s">
        <v>69</v>
      </c>
      <c r="Q5" s="12" t="s">
        <v>48</v>
      </c>
      <c r="R5" s="10" t="s">
        <v>68</v>
      </c>
      <c r="S5" s="11" t="s">
        <v>69</v>
      </c>
      <c r="T5" s="49" t="s">
        <v>48</v>
      </c>
      <c r="Y5" s="38"/>
      <c r="Z5" s="38"/>
      <c r="AA5" s="38"/>
      <c r="AB5" s="38"/>
      <c r="AC5" s="38"/>
      <c r="AD5" s="38"/>
    </row>
    <row r="6" spans="1:30" x14ac:dyDescent="0.25">
      <c r="B6" s="3" t="s">
        <v>6</v>
      </c>
      <c r="C6" s="13"/>
      <c r="D6" s="14"/>
      <c r="E6" s="15">
        <v>202.7</v>
      </c>
      <c r="F6" s="13"/>
      <c r="G6" s="14"/>
      <c r="H6" s="52">
        <v>140.17993899999999</v>
      </c>
      <c r="I6" s="13"/>
      <c r="J6" s="14"/>
      <c r="K6" s="52">
        <v>137.497467</v>
      </c>
      <c r="L6" s="13"/>
      <c r="M6" s="14"/>
      <c r="N6" s="52">
        <v>130.77161899999999</v>
      </c>
      <c r="O6" s="13"/>
      <c r="P6" s="14"/>
      <c r="Q6" s="15">
        <v>138.34404000000001</v>
      </c>
      <c r="R6" s="13"/>
      <c r="S6" s="14"/>
      <c r="T6" s="50">
        <v>181.353161</v>
      </c>
      <c r="Y6" s="39"/>
      <c r="Z6" s="39"/>
      <c r="AA6" s="39"/>
      <c r="AB6" s="39"/>
      <c r="AC6" s="39"/>
      <c r="AD6" s="39"/>
    </row>
    <row r="7" spans="1:30" x14ac:dyDescent="0.25">
      <c r="B7" s="3" t="s">
        <v>51</v>
      </c>
      <c r="C7" s="16"/>
      <c r="D7" s="17"/>
      <c r="E7" s="18">
        <v>4.24</v>
      </c>
      <c r="F7" s="16"/>
      <c r="G7" s="17"/>
      <c r="H7" s="53">
        <v>2.08</v>
      </c>
      <c r="I7" s="16"/>
      <c r="J7" s="17"/>
      <c r="K7" s="53">
        <v>1.61</v>
      </c>
      <c r="L7" s="16"/>
      <c r="M7" s="17"/>
      <c r="N7" s="53">
        <v>1.52</v>
      </c>
      <c r="O7" s="16"/>
      <c r="P7" s="17"/>
      <c r="Q7" s="18">
        <v>1.53</v>
      </c>
      <c r="R7" s="16"/>
      <c r="S7" s="17"/>
      <c r="T7" s="51">
        <v>1.92</v>
      </c>
      <c r="Y7" s="39"/>
      <c r="Z7" s="39"/>
      <c r="AA7" s="39"/>
      <c r="AB7" s="39"/>
      <c r="AC7" s="39"/>
      <c r="AD7" s="39"/>
    </row>
    <row r="8" spans="1:30" x14ac:dyDescent="0.25">
      <c r="B8" s="3" t="s">
        <v>52</v>
      </c>
      <c r="C8" s="13">
        <v>227.72892300000001</v>
      </c>
      <c r="D8" s="14">
        <v>135.95386999999999</v>
      </c>
      <c r="E8" s="52">
        <f>C8+D8</f>
        <v>363.682793</v>
      </c>
      <c r="F8" s="13">
        <v>182.378513</v>
      </c>
      <c r="G8" s="14">
        <v>107.35764500000001</v>
      </c>
      <c r="H8" s="52">
        <f t="shared" ref="H8:H33" si="0">+F8+G8</f>
        <v>289.73615799999999</v>
      </c>
      <c r="I8" s="13">
        <v>162.65752900000001</v>
      </c>
      <c r="J8" s="14">
        <v>110.699214</v>
      </c>
      <c r="K8" s="52">
        <f>I8+J8</f>
        <v>273.35674299999999</v>
      </c>
      <c r="L8" s="13">
        <v>148.85914700000001</v>
      </c>
      <c r="M8" s="14">
        <v>120.273472</v>
      </c>
      <c r="N8" s="52">
        <f>L8+M8</f>
        <v>269.13261899999998</v>
      </c>
      <c r="O8" s="13">
        <v>149.44179600000001</v>
      </c>
      <c r="P8" s="14">
        <v>126.625277</v>
      </c>
      <c r="Q8" s="15">
        <f>+O8+P8</f>
        <v>276.06707299999999</v>
      </c>
      <c r="R8" s="13">
        <v>175.063548</v>
      </c>
      <c r="S8" s="14">
        <v>120.17417500000001</v>
      </c>
      <c r="T8" s="50">
        <f>R8+S8</f>
        <v>295.23772300000002</v>
      </c>
      <c r="Y8" s="39"/>
      <c r="Z8" s="39"/>
      <c r="AA8" s="39"/>
      <c r="AB8" s="39"/>
      <c r="AC8" s="39"/>
      <c r="AD8" s="39"/>
    </row>
    <row r="9" spans="1:30" x14ac:dyDescent="0.25">
      <c r="B9" s="3" t="s">
        <v>53</v>
      </c>
      <c r="C9" s="16">
        <v>117.86905299999999</v>
      </c>
      <c r="D9" s="17">
        <v>0</v>
      </c>
      <c r="E9" s="53">
        <f t="shared" ref="E9:E45" si="1">C9+D9</f>
        <v>117.86905299999999</v>
      </c>
      <c r="F9" s="16">
        <v>74.488764000000003</v>
      </c>
      <c r="G9" s="17">
        <v>0</v>
      </c>
      <c r="H9" s="53">
        <f t="shared" si="0"/>
        <v>74.488764000000003</v>
      </c>
      <c r="I9" s="16">
        <v>51.258169000000002</v>
      </c>
      <c r="J9" s="17">
        <v>0</v>
      </c>
      <c r="K9" s="53">
        <f t="shared" ref="K9:K45" si="2">I9+J9</f>
        <v>51.258169000000002</v>
      </c>
      <c r="L9" s="16">
        <v>44.254130000000004</v>
      </c>
      <c r="M9" s="17">
        <v>0</v>
      </c>
      <c r="N9" s="53">
        <f t="shared" ref="N9:N33" si="3">L9+M9</f>
        <v>44.254130000000004</v>
      </c>
      <c r="O9" s="16">
        <v>48.066186999999999</v>
      </c>
      <c r="P9" s="17">
        <v>0</v>
      </c>
      <c r="Q9" s="18">
        <f t="shared" ref="Q9:Q33" si="4">+O9+P9</f>
        <v>48.066186999999999</v>
      </c>
      <c r="R9" s="16">
        <v>70.394583999999995</v>
      </c>
      <c r="S9" s="17">
        <v>0</v>
      </c>
      <c r="T9" s="51">
        <f t="shared" ref="T9:T45" si="5">R9+S9</f>
        <v>70.394583999999995</v>
      </c>
      <c r="Y9" s="39"/>
      <c r="Z9" s="39"/>
      <c r="AA9" s="39"/>
      <c r="AB9" s="39"/>
      <c r="AC9" s="39"/>
      <c r="AD9" s="39"/>
    </row>
    <row r="10" spans="1:30" x14ac:dyDescent="0.25">
      <c r="B10" s="3" t="s">
        <v>43</v>
      </c>
      <c r="C10" s="13">
        <v>41.442</v>
      </c>
      <c r="D10" s="14">
        <v>27.628</v>
      </c>
      <c r="E10" s="52">
        <f t="shared" si="1"/>
        <v>69.069999999999993</v>
      </c>
      <c r="F10" s="13">
        <v>42.042000000000002</v>
      </c>
      <c r="G10" s="14">
        <v>28.027999999999999</v>
      </c>
      <c r="H10" s="52">
        <f t="shared" si="0"/>
        <v>70.069999999999993</v>
      </c>
      <c r="I10" s="13">
        <v>41.85</v>
      </c>
      <c r="J10" s="14">
        <v>27.9</v>
      </c>
      <c r="K10" s="52">
        <f t="shared" si="2"/>
        <v>69.75</v>
      </c>
      <c r="L10" s="13">
        <v>32.994</v>
      </c>
      <c r="M10" s="14">
        <v>21.995999999999999</v>
      </c>
      <c r="N10" s="52">
        <f t="shared" si="3"/>
        <v>54.989999999999995</v>
      </c>
      <c r="O10" s="13">
        <v>34.655999999999999</v>
      </c>
      <c r="P10" s="14">
        <v>23.103999999999999</v>
      </c>
      <c r="Q10" s="15">
        <f t="shared" si="4"/>
        <v>57.76</v>
      </c>
      <c r="R10" s="13">
        <v>37.427999999999997</v>
      </c>
      <c r="S10" s="14">
        <v>24.952000000000002</v>
      </c>
      <c r="T10" s="50">
        <f t="shared" si="5"/>
        <v>62.379999999999995</v>
      </c>
      <c r="Y10" s="39"/>
      <c r="Z10" s="39"/>
      <c r="AA10" s="39"/>
      <c r="AB10" s="39"/>
      <c r="AC10" s="39"/>
      <c r="AD10" s="39"/>
    </row>
    <row r="11" spans="1:30" x14ac:dyDescent="0.25">
      <c r="B11" s="3" t="s">
        <v>54</v>
      </c>
      <c r="C11" s="16">
        <v>91.825000000000003</v>
      </c>
      <c r="D11" s="17">
        <v>0</v>
      </c>
      <c r="E11" s="53">
        <f t="shared" si="1"/>
        <v>91.825000000000003</v>
      </c>
      <c r="F11" s="16">
        <v>64.112499999999997</v>
      </c>
      <c r="G11" s="17">
        <v>0</v>
      </c>
      <c r="H11" s="53">
        <f t="shared" si="0"/>
        <v>64.112499999999997</v>
      </c>
      <c r="I11" s="16">
        <v>42.582500000000003</v>
      </c>
      <c r="J11" s="17">
        <v>0</v>
      </c>
      <c r="K11" s="53">
        <f t="shared" si="2"/>
        <v>42.582500000000003</v>
      </c>
      <c r="L11" s="16">
        <v>34.159999999999997</v>
      </c>
      <c r="M11" s="17">
        <v>0</v>
      </c>
      <c r="N11" s="53">
        <f t="shared" si="3"/>
        <v>34.159999999999997</v>
      </c>
      <c r="O11" s="16">
        <v>35.897500000000001</v>
      </c>
      <c r="P11" s="17">
        <v>0</v>
      </c>
      <c r="Q11" s="18">
        <f t="shared" si="4"/>
        <v>35.897500000000001</v>
      </c>
      <c r="R11" s="16">
        <v>56.137500000000003</v>
      </c>
      <c r="S11" s="17">
        <v>0</v>
      </c>
      <c r="T11" s="51">
        <f t="shared" si="5"/>
        <v>56.137500000000003</v>
      </c>
      <c r="Y11" s="39"/>
      <c r="Z11" s="39"/>
      <c r="AA11" s="39"/>
      <c r="AB11" s="39"/>
      <c r="AC11" s="39"/>
      <c r="AD11" s="39"/>
    </row>
    <row r="12" spans="1:30" x14ac:dyDescent="0.25">
      <c r="B12" s="3" t="s">
        <v>11</v>
      </c>
      <c r="C12" s="13">
        <v>224</v>
      </c>
      <c r="D12" s="14">
        <v>5</v>
      </c>
      <c r="E12" s="52">
        <f t="shared" si="1"/>
        <v>229</v>
      </c>
      <c r="F12" s="13">
        <v>145</v>
      </c>
      <c r="G12" s="14">
        <v>3</v>
      </c>
      <c r="H12" s="52">
        <f t="shared" si="0"/>
        <v>148</v>
      </c>
      <c r="I12" s="13">
        <v>112</v>
      </c>
      <c r="J12" s="14">
        <v>3</v>
      </c>
      <c r="K12" s="14">
        <f t="shared" si="2"/>
        <v>115</v>
      </c>
      <c r="L12" s="13">
        <v>81</v>
      </c>
      <c r="M12" s="14">
        <v>3</v>
      </c>
      <c r="N12" s="52">
        <f t="shared" si="3"/>
        <v>84</v>
      </c>
      <c r="O12" s="13">
        <v>98</v>
      </c>
      <c r="P12" s="14">
        <v>3</v>
      </c>
      <c r="Q12" s="52">
        <f t="shared" si="4"/>
        <v>101</v>
      </c>
      <c r="R12" s="13">
        <v>135</v>
      </c>
      <c r="S12" s="14">
        <v>3</v>
      </c>
      <c r="T12" s="50">
        <f t="shared" si="5"/>
        <v>138</v>
      </c>
      <c r="Y12" s="39"/>
      <c r="Z12" s="39"/>
      <c r="AA12" s="39"/>
      <c r="AB12" s="39"/>
      <c r="AC12" s="39"/>
      <c r="AD12" s="39"/>
    </row>
    <row r="13" spans="1:30" x14ac:dyDescent="0.25">
      <c r="B13" s="3" t="s">
        <v>44</v>
      </c>
      <c r="C13" s="16">
        <v>810.53</v>
      </c>
      <c r="D13" s="17">
        <v>176.66</v>
      </c>
      <c r="E13" s="53">
        <f t="shared" si="1"/>
        <v>987.18999999999994</v>
      </c>
      <c r="F13" s="16">
        <v>691.66</v>
      </c>
      <c r="G13" s="17">
        <v>150.75</v>
      </c>
      <c r="H13" s="53">
        <f t="shared" si="0"/>
        <v>842.41</v>
      </c>
      <c r="I13" s="16">
        <v>668.68</v>
      </c>
      <c r="J13" s="17">
        <v>145.74</v>
      </c>
      <c r="K13" s="53">
        <f t="shared" si="2"/>
        <v>814.42</v>
      </c>
      <c r="L13" s="16">
        <v>662.59</v>
      </c>
      <c r="M13" s="17">
        <v>144.41</v>
      </c>
      <c r="N13" s="53">
        <f t="shared" si="3"/>
        <v>807</v>
      </c>
      <c r="O13" s="16">
        <v>595.09</v>
      </c>
      <c r="P13" s="17">
        <v>129.69999999999999</v>
      </c>
      <c r="Q13" s="18">
        <f t="shared" si="4"/>
        <v>724.79</v>
      </c>
      <c r="R13" s="16">
        <v>687.73</v>
      </c>
      <c r="S13" s="17">
        <v>149.9</v>
      </c>
      <c r="T13" s="51">
        <f t="shared" si="5"/>
        <v>837.63</v>
      </c>
      <c r="Y13" s="39"/>
      <c r="Z13" s="39"/>
      <c r="AA13" s="39"/>
      <c r="AB13" s="39"/>
      <c r="AC13" s="39"/>
      <c r="AD13" s="39"/>
    </row>
    <row r="14" spans="1:30" x14ac:dyDescent="0.25">
      <c r="B14" s="3" t="s">
        <v>45</v>
      </c>
      <c r="C14" s="13">
        <v>158.02000000000001</v>
      </c>
      <c r="D14" s="14">
        <v>34.44</v>
      </c>
      <c r="E14" s="52">
        <f t="shared" si="1"/>
        <v>192.46</v>
      </c>
      <c r="F14" s="13">
        <v>118.99</v>
      </c>
      <c r="G14" s="14">
        <v>25.94</v>
      </c>
      <c r="H14" s="52">
        <f t="shared" si="0"/>
        <v>144.93</v>
      </c>
      <c r="I14" s="13">
        <v>108.69</v>
      </c>
      <c r="J14" s="14">
        <v>23.69</v>
      </c>
      <c r="K14" s="52">
        <f t="shared" si="2"/>
        <v>132.38</v>
      </c>
      <c r="L14" s="13">
        <v>107.7</v>
      </c>
      <c r="M14" s="14">
        <v>23.47</v>
      </c>
      <c r="N14" s="52">
        <f t="shared" si="3"/>
        <v>131.17000000000002</v>
      </c>
      <c r="O14" s="13">
        <v>96.73</v>
      </c>
      <c r="P14" s="14">
        <v>21.08</v>
      </c>
      <c r="Q14" s="15">
        <f t="shared" si="4"/>
        <v>117.81</v>
      </c>
      <c r="R14" s="13">
        <v>118.59</v>
      </c>
      <c r="S14" s="14">
        <v>25.85</v>
      </c>
      <c r="T14" s="50">
        <f t="shared" si="5"/>
        <v>144.44</v>
      </c>
      <c r="Y14" s="39"/>
      <c r="Z14" s="39"/>
      <c r="AA14" s="39"/>
      <c r="AB14" s="39"/>
      <c r="AC14" s="39"/>
      <c r="AD14" s="39"/>
    </row>
    <row r="15" spans="1:30" x14ac:dyDescent="0.25">
      <c r="B15" s="3" t="s">
        <v>46</v>
      </c>
      <c r="C15" s="16">
        <v>735.59</v>
      </c>
      <c r="D15" s="17">
        <v>160.33000000000001</v>
      </c>
      <c r="E15" s="53">
        <f t="shared" si="1"/>
        <v>895.92000000000007</v>
      </c>
      <c r="F15" s="16">
        <v>514.74</v>
      </c>
      <c r="G15" s="17">
        <v>112.19</v>
      </c>
      <c r="H15" s="53">
        <f t="shared" si="0"/>
        <v>626.93000000000006</v>
      </c>
      <c r="I15" s="16">
        <v>452.36</v>
      </c>
      <c r="J15" s="17">
        <v>98.59</v>
      </c>
      <c r="K15" s="53">
        <f t="shared" si="2"/>
        <v>550.95000000000005</v>
      </c>
      <c r="L15" s="16">
        <v>448.24</v>
      </c>
      <c r="M15" s="17">
        <v>97.7</v>
      </c>
      <c r="N15" s="53">
        <f t="shared" si="3"/>
        <v>545.94000000000005</v>
      </c>
      <c r="O15" s="16">
        <v>402.58</v>
      </c>
      <c r="P15" s="17">
        <v>87.74</v>
      </c>
      <c r="Q15" s="18">
        <f t="shared" si="4"/>
        <v>490.32</v>
      </c>
      <c r="R15" s="16">
        <v>513.79999999999995</v>
      </c>
      <c r="S15" s="17">
        <v>111.98</v>
      </c>
      <c r="T15" s="51">
        <f t="shared" si="5"/>
        <v>625.78</v>
      </c>
      <c r="Y15" s="39"/>
      <c r="Z15" s="39"/>
      <c r="AA15" s="39"/>
      <c r="AB15" s="39"/>
      <c r="AC15" s="39"/>
      <c r="AD15" s="39"/>
    </row>
    <row r="16" spans="1:30" x14ac:dyDescent="0.25">
      <c r="B16" s="3" t="s">
        <v>47</v>
      </c>
      <c r="C16" s="13">
        <v>310.16000000000003</v>
      </c>
      <c r="D16" s="14">
        <v>67.599999999999994</v>
      </c>
      <c r="E16" s="52">
        <f t="shared" si="1"/>
        <v>377.76</v>
      </c>
      <c r="F16" s="13">
        <v>224.01</v>
      </c>
      <c r="G16" s="14">
        <v>48.82</v>
      </c>
      <c r="H16" s="52">
        <f t="shared" si="0"/>
        <v>272.83</v>
      </c>
      <c r="I16" s="13">
        <v>200.26</v>
      </c>
      <c r="J16" s="14">
        <v>43.65</v>
      </c>
      <c r="K16" s="52">
        <f t="shared" si="2"/>
        <v>243.91</v>
      </c>
      <c r="L16" s="13">
        <v>198.44</v>
      </c>
      <c r="M16" s="14">
        <v>43.25</v>
      </c>
      <c r="N16" s="52">
        <f t="shared" si="3"/>
        <v>241.69</v>
      </c>
      <c r="O16" s="13">
        <v>178.22</v>
      </c>
      <c r="P16" s="14">
        <v>38.85</v>
      </c>
      <c r="Q16" s="15">
        <f t="shared" si="4"/>
        <v>217.07</v>
      </c>
      <c r="R16" s="13">
        <v>223.45</v>
      </c>
      <c r="S16" s="14">
        <v>48.7</v>
      </c>
      <c r="T16" s="50">
        <f t="shared" si="5"/>
        <v>272.14999999999998</v>
      </c>
      <c r="Y16" s="39"/>
      <c r="Z16" s="39"/>
      <c r="AA16" s="39"/>
      <c r="AB16" s="39"/>
      <c r="AC16" s="39"/>
      <c r="AD16" s="39"/>
    </row>
    <row r="17" spans="2:30" x14ac:dyDescent="0.25">
      <c r="B17" s="3" t="s">
        <v>14</v>
      </c>
      <c r="C17" s="16">
        <v>66.062047000000007</v>
      </c>
      <c r="D17" s="17">
        <v>4.8021279999999997</v>
      </c>
      <c r="E17" s="53">
        <f t="shared" si="1"/>
        <v>70.864175000000003</v>
      </c>
      <c r="F17" s="16">
        <v>48.279018000000001</v>
      </c>
      <c r="G17" s="17">
        <v>3.509458</v>
      </c>
      <c r="H17" s="53">
        <f t="shared" si="0"/>
        <v>51.788476000000003</v>
      </c>
      <c r="I17" s="16">
        <v>37.899749</v>
      </c>
      <c r="J17" s="17">
        <v>2.7549769999999998</v>
      </c>
      <c r="K17" s="53">
        <f t="shared" si="2"/>
        <v>40.654725999999997</v>
      </c>
      <c r="L17" s="16">
        <v>29.791643000000001</v>
      </c>
      <c r="M17" s="17">
        <v>2.1655890000000002</v>
      </c>
      <c r="N17" s="53">
        <f t="shared" si="3"/>
        <v>31.957232000000001</v>
      </c>
      <c r="O17" s="16">
        <v>36.989828000000003</v>
      </c>
      <c r="P17" s="17">
        <v>2.6888339999999999</v>
      </c>
      <c r="Q17" s="18">
        <f t="shared" si="4"/>
        <v>39.678662000000003</v>
      </c>
      <c r="R17" s="16">
        <v>46.990257999999997</v>
      </c>
      <c r="S17" s="17">
        <v>3.4157769999999998</v>
      </c>
      <c r="T17" s="51">
        <f t="shared" si="5"/>
        <v>50.406034999999996</v>
      </c>
      <c r="Y17" s="39"/>
      <c r="Z17" s="39"/>
      <c r="AA17" s="39"/>
      <c r="AB17" s="39"/>
      <c r="AC17" s="39"/>
      <c r="AD17" s="39"/>
    </row>
    <row r="18" spans="2:30" x14ac:dyDescent="0.25">
      <c r="B18" s="3" t="s">
        <v>15</v>
      </c>
      <c r="C18" s="13">
        <v>13.938625</v>
      </c>
      <c r="D18" s="14">
        <v>0.28446100000000002</v>
      </c>
      <c r="E18" s="52">
        <f t="shared" si="1"/>
        <v>14.223086</v>
      </c>
      <c r="F18" s="13">
        <v>8.1155550000000005</v>
      </c>
      <c r="G18" s="14">
        <v>0.16562299999999999</v>
      </c>
      <c r="H18" s="52">
        <f t="shared" si="0"/>
        <v>8.2811780000000006</v>
      </c>
      <c r="I18" s="13">
        <v>6.1358779999999999</v>
      </c>
      <c r="J18" s="14">
        <v>0.125222</v>
      </c>
      <c r="K18" s="52">
        <f t="shared" si="2"/>
        <v>6.2610999999999999</v>
      </c>
      <c r="L18" s="13">
        <v>6.0960749999999999</v>
      </c>
      <c r="M18" s="14">
        <v>0.12440900000000001</v>
      </c>
      <c r="N18" s="52">
        <f t="shared" si="3"/>
        <v>6.2204839999999999</v>
      </c>
      <c r="O18" s="13">
        <v>6.2425740000000003</v>
      </c>
      <c r="P18" s="14">
        <v>0.12739900000000001</v>
      </c>
      <c r="Q18" s="15">
        <f t="shared" si="4"/>
        <v>6.3699729999999999</v>
      </c>
      <c r="R18" s="13">
        <v>7.5739879999999999</v>
      </c>
      <c r="S18" s="14">
        <v>0.15457099999999999</v>
      </c>
      <c r="T18" s="50">
        <f t="shared" si="5"/>
        <v>7.7285589999999997</v>
      </c>
      <c r="Y18" s="39"/>
      <c r="Z18" s="39"/>
      <c r="AA18" s="39"/>
      <c r="AB18" s="39"/>
      <c r="AC18" s="39"/>
      <c r="AD18" s="39"/>
    </row>
    <row r="19" spans="2:30" x14ac:dyDescent="0.25">
      <c r="B19" s="3" t="s">
        <v>33</v>
      </c>
      <c r="C19" s="16">
        <v>799.21725800000002</v>
      </c>
      <c r="D19" s="17">
        <v>125.413768</v>
      </c>
      <c r="E19" s="53">
        <f t="shared" si="1"/>
        <v>924.63102600000002</v>
      </c>
      <c r="F19" s="16">
        <v>674.26148999999998</v>
      </c>
      <c r="G19" s="17">
        <v>141.56330600000001</v>
      </c>
      <c r="H19" s="53">
        <f t="shared" si="0"/>
        <v>815.82479599999999</v>
      </c>
      <c r="I19" s="16">
        <v>685.42709000000002</v>
      </c>
      <c r="J19" s="17">
        <v>163.339855</v>
      </c>
      <c r="K19" s="53">
        <f t="shared" si="2"/>
        <v>848.76694500000008</v>
      </c>
      <c r="L19" s="16">
        <v>660.87923799999999</v>
      </c>
      <c r="M19" s="17">
        <v>210.06732099999999</v>
      </c>
      <c r="N19" s="53">
        <f t="shared" si="3"/>
        <v>870.94655899999998</v>
      </c>
      <c r="O19" s="16">
        <v>611.38356299999998</v>
      </c>
      <c r="P19" s="17">
        <v>225.136044</v>
      </c>
      <c r="Q19" s="18">
        <f t="shared" si="4"/>
        <v>836.51960699999995</v>
      </c>
      <c r="R19" s="16">
        <v>707.48877600000003</v>
      </c>
      <c r="S19" s="17">
        <v>230.676086</v>
      </c>
      <c r="T19" s="51">
        <f t="shared" si="5"/>
        <v>938.16486200000008</v>
      </c>
      <c r="Y19" s="39"/>
      <c r="Z19" s="39"/>
      <c r="AA19" s="39"/>
      <c r="AB19" s="39"/>
      <c r="AC19" s="39"/>
      <c r="AD19" s="39"/>
    </row>
    <row r="20" spans="2:30" x14ac:dyDescent="0.25">
      <c r="B20" s="3" t="s">
        <v>16</v>
      </c>
      <c r="C20" s="13">
        <v>46.3</v>
      </c>
      <c r="D20" s="14">
        <v>13.1</v>
      </c>
      <c r="E20" s="52">
        <f t="shared" si="1"/>
        <v>59.4</v>
      </c>
      <c r="F20" s="13">
        <v>35.4</v>
      </c>
      <c r="G20" s="14">
        <v>10</v>
      </c>
      <c r="H20" s="52">
        <f t="shared" si="0"/>
        <v>45.4</v>
      </c>
      <c r="I20" s="13">
        <v>34.799999999999997</v>
      </c>
      <c r="J20" s="14">
        <v>9.8000000000000007</v>
      </c>
      <c r="K20" s="52">
        <f t="shared" si="2"/>
        <v>44.599999999999994</v>
      </c>
      <c r="L20" s="13">
        <v>33.299999999999997</v>
      </c>
      <c r="M20" s="14">
        <v>9.4</v>
      </c>
      <c r="N20" s="52">
        <f t="shared" si="3"/>
        <v>42.699999999999996</v>
      </c>
      <c r="O20" s="13">
        <v>32.9</v>
      </c>
      <c r="P20" s="14">
        <v>9.3000000000000007</v>
      </c>
      <c r="Q20" s="15">
        <f t="shared" si="4"/>
        <v>42.2</v>
      </c>
      <c r="R20" s="13">
        <v>34.200000000000003</v>
      </c>
      <c r="S20" s="14">
        <v>9.6999999999999993</v>
      </c>
      <c r="T20" s="50">
        <f t="shared" si="5"/>
        <v>43.900000000000006</v>
      </c>
      <c r="Y20" s="39"/>
      <c r="Z20" s="39"/>
      <c r="AA20" s="39"/>
      <c r="AB20" s="39"/>
      <c r="AC20" s="39"/>
      <c r="AD20" s="39"/>
    </row>
    <row r="21" spans="2:30" x14ac:dyDescent="0.25">
      <c r="B21" s="3" t="s">
        <v>17</v>
      </c>
      <c r="C21" s="16">
        <v>906.92162900000005</v>
      </c>
      <c r="D21" s="17">
        <v>109.604158</v>
      </c>
      <c r="E21" s="53">
        <f t="shared" si="1"/>
        <v>1016.525787</v>
      </c>
      <c r="F21" s="16">
        <v>644.698489</v>
      </c>
      <c r="G21" s="17">
        <v>53.998061</v>
      </c>
      <c r="H21" s="53">
        <f t="shared" si="0"/>
        <v>698.69655</v>
      </c>
      <c r="I21" s="16">
        <v>499.048293</v>
      </c>
      <c r="J21" s="17">
        <v>66.991253</v>
      </c>
      <c r="K21" s="53">
        <f t="shared" si="2"/>
        <v>566.03954599999997</v>
      </c>
      <c r="L21" s="16">
        <v>473.64847500000002</v>
      </c>
      <c r="M21" s="17">
        <v>117.02527499999999</v>
      </c>
      <c r="N21" s="53">
        <f t="shared" si="3"/>
        <v>590.67375000000004</v>
      </c>
      <c r="O21" s="16">
        <v>428.83061199999997</v>
      </c>
      <c r="P21" s="17">
        <v>91.964387000000002</v>
      </c>
      <c r="Q21" s="54">
        <f t="shared" si="4"/>
        <v>520.79499899999996</v>
      </c>
      <c r="R21" s="16">
        <v>586.66749500000003</v>
      </c>
      <c r="S21" s="17">
        <v>171.98487700000001</v>
      </c>
      <c r="T21" s="51">
        <f t="shared" si="5"/>
        <v>758.65237200000001</v>
      </c>
      <c r="Y21" s="39"/>
      <c r="Z21" s="39"/>
      <c r="AA21" s="39"/>
      <c r="AB21" s="39"/>
      <c r="AC21" s="39"/>
      <c r="AD21" s="39"/>
    </row>
    <row r="22" spans="2:30" x14ac:dyDescent="0.25">
      <c r="B22" s="3" t="s">
        <v>55</v>
      </c>
      <c r="C22" s="13">
        <v>0</v>
      </c>
      <c r="D22" s="14">
        <v>0</v>
      </c>
      <c r="E22" s="52">
        <f t="shared" si="1"/>
        <v>0</v>
      </c>
      <c r="F22" s="13">
        <v>0</v>
      </c>
      <c r="G22" s="14">
        <v>0</v>
      </c>
      <c r="H22" s="52">
        <f t="shared" si="0"/>
        <v>0</v>
      </c>
      <c r="I22" s="13">
        <v>0</v>
      </c>
      <c r="J22" s="14">
        <v>0</v>
      </c>
      <c r="K22" s="52">
        <f t="shared" si="2"/>
        <v>0</v>
      </c>
      <c r="L22" s="13">
        <v>0</v>
      </c>
      <c r="M22" s="14">
        <v>0</v>
      </c>
      <c r="N22" s="52">
        <f t="shared" si="3"/>
        <v>0</v>
      </c>
      <c r="O22" s="13">
        <v>0</v>
      </c>
      <c r="P22" s="14">
        <v>0</v>
      </c>
      <c r="Q22" s="15">
        <f t="shared" si="4"/>
        <v>0</v>
      </c>
      <c r="R22" s="13">
        <v>0</v>
      </c>
      <c r="S22" s="14">
        <v>0</v>
      </c>
      <c r="T22" s="50">
        <f t="shared" si="5"/>
        <v>0</v>
      </c>
      <c r="Y22" s="39"/>
      <c r="Z22" s="39"/>
      <c r="AA22" s="39"/>
      <c r="AB22" s="39"/>
      <c r="AC22" s="39"/>
      <c r="AD22" s="39"/>
    </row>
    <row r="23" spans="2:30" x14ac:dyDescent="0.25">
      <c r="B23" s="3" t="s">
        <v>56</v>
      </c>
      <c r="C23" s="16">
        <v>92.085858000000002</v>
      </c>
      <c r="D23" s="17">
        <v>0</v>
      </c>
      <c r="E23" s="53">
        <f t="shared" si="1"/>
        <v>92.085858000000002</v>
      </c>
      <c r="F23" s="16">
        <v>65.460577000000001</v>
      </c>
      <c r="G23" s="17">
        <v>0</v>
      </c>
      <c r="H23" s="53">
        <f t="shared" si="0"/>
        <v>65.460577000000001</v>
      </c>
      <c r="I23" s="16">
        <v>50.671731999999999</v>
      </c>
      <c r="J23" s="17">
        <v>0</v>
      </c>
      <c r="K23" s="53">
        <f t="shared" si="2"/>
        <v>50.671731999999999</v>
      </c>
      <c r="L23" s="16">
        <v>48.092717999999998</v>
      </c>
      <c r="M23" s="17">
        <v>0</v>
      </c>
      <c r="N23" s="53">
        <f t="shared" si="3"/>
        <v>48.092717999999998</v>
      </c>
      <c r="O23" s="16">
        <v>43.542057999999997</v>
      </c>
      <c r="P23" s="17">
        <v>0</v>
      </c>
      <c r="Q23" s="18">
        <f t="shared" si="4"/>
        <v>43.542057999999997</v>
      </c>
      <c r="R23" s="16">
        <v>59.568300000000001</v>
      </c>
      <c r="S23" s="17">
        <v>0</v>
      </c>
      <c r="T23" s="51">
        <f t="shared" si="5"/>
        <v>59.568300000000001</v>
      </c>
      <c r="Y23" s="39"/>
      <c r="Z23" s="39"/>
      <c r="AA23" s="39"/>
      <c r="AB23" s="39"/>
      <c r="AC23" s="39"/>
      <c r="AD23" s="39"/>
    </row>
    <row r="24" spans="2:30" x14ac:dyDescent="0.25">
      <c r="B24" s="3" t="s">
        <v>18</v>
      </c>
      <c r="C24" s="13">
        <v>0</v>
      </c>
      <c r="D24" s="14">
        <v>0</v>
      </c>
      <c r="E24" s="52">
        <f t="shared" si="1"/>
        <v>0</v>
      </c>
      <c r="F24" s="13">
        <v>0</v>
      </c>
      <c r="G24" s="14">
        <v>0</v>
      </c>
      <c r="H24" s="52">
        <f t="shared" si="0"/>
        <v>0</v>
      </c>
      <c r="I24" s="13">
        <v>0</v>
      </c>
      <c r="J24" s="14">
        <v>0</v>
      </c>
      <c r="K24" s="52">
        <f t="shared" si="2"/>
        <v>0</v>
      </c>
      <c r="L24" s="13">
        <v>0</v>
      </c>
      <c r="M24" s="14">
        <v>0</v>
      </c>
      <c r="N24" s="52">
        <f t="shared" si="3"/>
        <v>0</v>
      </c>
      <c r="O24" s="13">
        <v>0</v>
      </c>
      <c r="P24" s="14">
        <v>0</v>
      </c>
      <c r="Q24" s="15">
        <f t="shared" si="4"/>
        <v>0</v>
      </c>
      <c r="R24" s="13">
        <v>0</v>
      </c>
      <c r="S24" s="14">
        <v>0</v>
      </c>
      <c r="T24" s="50">
        <f t="shared" si="5"/>
        <v>0</v>
      </c>
      <c r="Y24" s="39"/>
      <c r="Z24" s="39"/>
      <c r="AA24" s="39"/>
      <c r="AB24" s="39"/>
      <c r="AC24" s="39"/>
      <c r="AD24" s="39"/>
    </row>
    <row r="25" spans="2:30" x14ac:dyDescent="0.25">
      <c r="B25" s="3" t="s">
        <v>19</v>
      </c>
      <c r="C25" s="16">
        <v>0</v>
      </c>
      <c r="D25" s="17">
        <v>0</v>
      </c>
      <c r="E25" s="53">
        <f t="shared" si="1"/>
        <v>0</v>
      </c>
      <c r="F25" s="16">
        <v>0</v>
      </c>
      <c r="G25" s="17">
        <v>0</v>
      </c>
      <c r="H25" s="53">
        <f t="shared" si="0"/>
        <v>0</v>
      </c>
      <c r="I25" s="16">
        <v>0</v>
      </c>
      <c r="J25" s="17">
        <v>0</v>
      </c>
      <c r="K25" s="53">
        <f t="shared" si="2"/>
        <v>0</v>
      </c>
      <c r="L25" s="16">
        <v>0</v>
      </c>
      <c r="M25" s="17">
        <v>0</v>
      </c>
      <c r="N25" s="53">
        <f t="shared" si="3"/>
        <v>0</v>
      </c>
      <c r="O25" s="16">
        <v>0</v>
      </c>
      <c r="P25" s="17">
        <v>0</v>
      </c>
      <c r="Q25" s="18">
        <f t="shared" si="4"/>
        <v>0</v>
      </c>
      <c r="R25" s="16">
        <v>0</v>
      </c>
      <c r="S25" s="17">
        <v>0</v>
      </c>
      <c r="T25" s="51">
        <f t="shared" si="5"/>
        <v>0</v>
      </c>
      <c r="Y25" s="39"/>
      <c r="Z25" s="39"/>
      <c r="AA25" s="39"/>
      <c r="AB25" s="39"/>
      <c r="AC25" s="39"/>
      <c r="AD25" s="39"/>
    </row>
    <row r="26" spans="2:30" x14ac:dyDescent="0.25">
      <c r="B26" s="3" t="s">
        <v>20</v>
      </c>
      <c r="C26" s="13">
        <v>40.147554999999997</v>
      </c>
      <c r="D26" s="14">
        <v>60.389006000000002</v>
      </c>
      <c r="E26" s="52">
        <f t="shared" si="1"/>
        <v>100.53656100000001</v>
      </c>
      <c r="F26" s="13">
        <v>36.247574</v>
      </c>
      <c r="G26" s="14">
        <v>65.225538</v>
      </c>
      <c r="H26" s="52">
        <f t="shared" si="0"/>
        <v>101.473112</v>
      </c>
      <c r="I26" s="13">
        <v>35.017595</v>
      </c>
      <c r="J26" s="14">
        <v>91.348079999999996</v>
      </c>
      <c r="K26" s="52">
        <f t="shared" si="2"/>
        <v>126.365675</v>
      </c>
      <c r="L26" s="13">
        <v>32.052165000000002</v>
      </c>
      <c r="M26" s="14">
        <v>94.309422999999995</v>
      </c>
      <c r="N26" s="52">
        <f t="shared" si="3"/>
        <v>126.361588</v>
      </c>
      <c r="O26" s="13">
        <v>30.979422</v>
      </c>
      <c r="P26" s="14">
        <v>91.063858999999994</v>
      </c>
      <c r="Q26" s="15">
        <f t="shared" si="4"/>
        <v>122.04328099999999</v>
      </c>
      <c r="R26" s="13">
        <v>40.990426999999997</v>
      </c>
      <c r="S26" s="14">
        <v>84.045569999999998</v>
      </c>
      <c r="T26" s="50">
        <f t="shared" si="5"/>
        <v>125.03599699999999</v>
      </c>
      <c r="Y26" s="39"/>
      <c r="Z26" s="39"/>
      <c r="AA26" s="39"/>
      <c r="AB26" s="39"/>
      <c r="AC26" s="39"/>
      <c r="AD26" s="39"/>
    </row>
    <row r="27" spans="2:30" x14ac:dyDescent="0.25">
      <c r="B27" s="3" t="s">
        <v>9</v>
      </c>
      <c r="C27" s="16">
        <v>54.541365999999996</v>
      </c>
      <c r="D27" s="17">
        <v>8.35</v>
      </c>
      <c r="E27" s="53">
        <f t="shared" si="1"/>
        <v>62.891365999999998</v>
      </c>
      <c r="F27" s="16">
        <v>44.263950000000001</v>
      </c>
      <c r="G27" s="17">
        <v>4.932258</v>
      </c>
      <c r="H27" s="53">
        <f t="shared" si="0"/>
        <v>49.196207999999999</v>
      </c>
      <c r="I27" s="16">
        <v>39.638005</v>
      </c>
      <c r="J27" s="17">
        <v>9.2266659999999998</v>
      </c>
      <c r="K27" s="53">
        <f t="shared" si="2"/>
        <v>48.864671000000001</v>
      </c>
      <c r="L27" s="16">
        <v>35.878463000000004</v>
      </c>
      <c r="M27" s="17">
        <v>11.696774</v>
      </c>
      <c r="N27" s="53">
        <f t="shared" si="3"/>
        <v>47.575237000000001</v>
      </c>
      <c r="O27" s="16">
        <v>37.665463000000003</v>
      </c>
      <c r="P27" s="17">
        <v>16.496773999999998</v>
      </c>
      <c r="Q27" s="18">
        <f t="shared" si="4"/>
        <v>54.162237000000005</v>
      </c>
      <c r="R27" s="16">
        <v>44.879873000000003</v>
      </c>
      <c r="S27" s="17">
        <v>11.256665999999999</v>
      </c>
      <c r="T27" s="51">
        <f t="shared" si="5"/>
        <v>56.136538999999999</v>
      </c>
      <c r="Y27" s="39"/>
      <c r="Z27" s="39"/>
      <c r="AA27" s="39"/>
      <c r="AB27" s="39"/>
      <c r="AC27" s="39"/>
      <c r="AD27" s="39"/>
    </row>
    <row r="28" spans="2:30" x14ac:dyDescent="0.25">
      <c r="B28" s="3" t="s">
        <v>21</v>
      </c>
      <c r="C28" s="13">
        <v>180</v>
      </c>
      <c r="D28" s="14">
        <v>30</v>
      </c>
      <c r="E28" s="52">
        <f t="shared" si="1"/>
        <v>210</v>
      </c>
      <c r="F28" s="13">
        <v>130</v>
      </c>
      <c r="G28" s="14">
        <v>30</v>
      </c>
      <c r="H28" s="52">
        <f t="shared" si="0"/>
        <v>160</v>
      </c>
      <c r="I28" s="13">
        <v>120</v>
      </c>
      <c r="J28" s="14">
        <v>30</v>
      </c>
      <c r="K28" s="52">
        <f t="shared" si="2"/>
        <v>150</v>
      </c>
      <c r="L28" s="13">
        <v>120</v>
      </c>
      <c r="M28" s="14">
        <v>30</v>
      </c>
      <c r="N28" s="52">
        <f t="shared" si="3"/>
        <v>150</v>
      </c>
      <c r="O28" s="13">
        <v>100</v>
      </c>
      <c r="P28" s="14">
        <v>35</v>
      </c>
      <c r="Q28" s="15">
        <f t="shared" si="4"/>
        <v>135</v>
      </c>
      <c r="R28" s="13">
        <v>130</v>
      </c>
      <c r="S28" s="14">
        <v>40</v>
      </c>
      <c r="T28" s="50">
        <f t="shared" si="5"/>
        <v>170</v>
      </c>
      <c r="Y28" s="39"/>
      <c r="Z28" s="39"/>
      <c r="AA28" s="39"/>
      <c r="AB28" s="39"/>
      <c r="AC28" s="39"/>
      <c r="AD28" s="39"/>
    </row>
    <row r="29" spans="2:30" x14ac:dyDescent="0.25">
      <c r="B29" s="3" t="s">
        <v>22</v>
      </c>
      <c r="C29" s="16">
        <v>72.207665000000006</v>
      </c>
      <c r="D29" s="17">
        <v>88.720966000000004</v>
      </c>
      <c r="E29" s="53">
        <f t="shared" si="1"/>
        <v>160.928631</v>
      </c>
      <c r="F29" s="16">
        <v>56.224106999999997</v>
      </c>
      <c r="G29" s="17">
        <v>73.948098000000002</v>
      </c>
      <c r="H29" s="53">
        <f t="shared" si="0"/>
        <v>130.17220499999999</v>
      </c>
      <c r="I29" s="16">
        <v>45.406095000000001</v>
      </c>
      <c r="J29" s="17">
        <v>94.520482999999999</v>
      </c>
      <c r="K29" s="53">
        <f t="shared" si="2"/>
        <v>139.92657800000001</v>
      </c>
      <c r="L29" s="16">
        <v>37.496436000000003</v>
      </c>
      <c r="M29" s="17">
        <v>70.589868999999993</v>
      </c>
      <c r="N29" s="53">
        <f t="shared" si="3"/>
        <v>108.086305</v>
      </c>
      <c r="O29" s="16">
        <v>37.076146999999999</v>
      </c>
      <c r="P29" s="17">
        <v>71.809096999999994</v>
      </c>
      <c r="Q29" s="18">
        <f t="shared" si="4"/>
        <v>108.885244</v>
      </c>
      <c r="R29" s="16">
        <v>48.290044999999999</v>
      </c>
      <c r="S29" s="17">
        <v>80.051034000000001</v>
      </c>
      <c r="T29" s="51">
        <f t="shared" si="5"/>
        <v>128.34107900000001</v>
      </c>
      <c r="Y29" s="39"/>
      <c r="Z29" s="39"/>
      <c r="AA29" s="39"/>
      <c r="AB29" s="39"/>
      <c r="AC29" s="39"/>
      <c r="AD29" s="39"/>
    </row>
    <row r="30" spans="2:30" x14ac:dyDescent="0.25">
      <c r="B30" s="3" t="s">
        <v>23</v>
      </c>
      <c r="C30" s="13">
        <v>1127.460059</v>
      </c>
      <c r="D30" s="14">
        <v>520.05172200000004</v>
      </c>
      <c r="E30" s="52">
        <f t="shared" si="1"/>
        <v>1647.5117810000002</v>
      </c>
      <c r="F30" s="13">
        <v>876.41373699999997</v>
      </c>
      <c r="G30" s="14">
        <v>496.598657</v>
      </c>
      <c r="H30" s="52">
        <f t="shared" si="0"/>
        <v>1373.0123939999999</v>
      </c>
      <c r="I30" s="13">
        <v>817.34709099999998</v>
      </c>
      <c r="J30" s="14">
        <v>558.81353799999999</v>
      </c>
      <c r="K30" s="52">
        <f t="shared" si="2"/>
        <v>1376.160629</v>
      </c>
      <c r="L30" s="13">
        <v>782.79206899999997</v>
      </c>
      <c r="M30" s="14">
        <v>707.15940699999999</v>
      </c>
      <c r="N30" s="52">
        <f t="shared" si="3"/>
        <v>1489.951476</v>
      </c>
      <c r="O30" s="13">
        <v>632.34253699999999</v>
      </c>
      <c r="P30" s="14">
        <v>597.17688699999997</v>
      </c>
      <c r="Q30" s="15">
        <f t="shared" si="4"/>
        <v>1229.5194240000001</v>
      </c>
      <c r="R30" s="13">
        <v>852.59862599999997</v>
      </c>
      <c r="S30" s="14">
        <v>708.00878499999999</v>
      </c>
      <c r="T30" s="50">
        <f t="shared" si="5"/>
        <v>1560.607411</v>
      </c>
      <c r="Y30" s="39"/>
      <c r="Z30" s="39"/>
      <c r="AA30" s="39"/>
      <c r="AB30" s="39"/>
      <c r="AC30" s="39"/>
      <c r="AD30" s="39"/>
    </row>
    <row r="31" spans="2:30" x14ac:dyDescent="0.25">
      <c r="B31" s="3" t="s">
        <v>81</v>
      </c>
      <c r="C31" s="16">
        <v>0</v>
      </c>
      <c r="D31" s="17">
        <v>0</v>
      </c>
      <c r="E31" s="53">
        <f t="shared" si="1"/>
        <v>0</v>
      </c>
      <c r="F31" s="16">
        <v>0</v>
      </c>
      <c r="G31" s="17">
        <v>0</v>
      </c>
      <c r="H31" s="53">
        <f t="shared" si="0"/>
        <v>0</v>
      </c>
      <c r="I31" s="16">
        <v>0</v>
      </c>
      <c r="J31" s="17">
        <v>0</v>
      </c>
      <c r="K31" s="53">
        <f t="shared" si="2"/>
        <v>0</v>
      </c>
      <c r="L31" s="16">
        <v>0</v>
      </c>
      <c r="M31" s="17">
        <v>0</v>
      </c>
      <c r="N31" s="53">
        <f t="shared" si="3"/>
        <v>0</v>
      </c>
      <c r="O31" s="16">
        <v>0</v>
      </c>
      <c r="P31" s="17">
        <v>0</v>
      </c>
      <c r="Q31" s="18">
        <f t="shared" si="4"/>
        <v>0</v>
      </c>
      <c r="R31" s="16">
        <v>0</v>
      </c>
      <c r="S31" s="17">
        <v>0</v>
      </c>
      <c r="T31" s="51">
        <f t="shared" si="5"/>
        <v>0</v>
      </c>
      <c r="Y31" s="39"/>
      <c r="Z31" s="39"/>
      <c r="AA31" s="39"/>
      <c r="AB31" s="39"/>
      <c r="AC31" s="39"/>
      <c r="AD31" s="39"/>
    </row>
    <row r="32" spans="2:30" x14ac:dyDescent="0.25">
      <c r="B32" s="3" t="s">
        <v>25</v>
      </c>
      <c r="C32" s="13">
        <v>59.32</v>
      </c>
      <c r="D32" s="14">
        <v>0.59</v>
      </c>
      <c r="E32" s="52">
        <f t="shared" si="1"/>
        <v>59.910000000000004</v>
      </c>
      <c r="F32" s="13">
        <v>49.93</v>
      </c>
      <c r="G32" s="14">
        <v>0.81</v>
      </c>
      <c r="H32" s="52">
        <f t="shared" si="0"/>
        <v>50.74</v>
      </c>
      <c r="I32" s="13">
        <v>48.92</v>
      </c>
      <c r="J32" s="14">
        <v>0.67</v>
      </c>
      <c r="K32" s="52">
        <f t="shared" si="2"/>
        <v>49.59</v>
      </c>
      <c r="L32" s="13">
        <v>29.7</v>
      </c>
      <c r="M32" s="14">
        <v>1.62</v>
      </c>
      <c r="N32" s="52">
        <f t="shared" si="3"/>
        <v>31.32</v>
      </c>
      <c r="O32" s="13">
        <v>29.04</v>
      </c>
      <c r="P32" s="14">
        <v>1.62</v>
      </c>
      <c r="Q32" s="15">
        <f t="shared" si="4"/>
        <v>30.66</v>
      </c>
      <c r="R32" s="13">
        <v>52.39</v>
      </c>
      <c r="S32" s="14">
        <v>1.98</v>
      </c>
      <c r="T32" s="50">
        <f t="shared" si="5"/>
        <v>54.37</v>
      </c>
      <c r="Y32" s="39"/>
      <c r="Z32" s="39"/>
      <c r="AA32" s="39"/>
      <c r="AB32" s="39"/>
      <c r="AC32" s="39"/>
      <c r="AD32" s="39"/>
    </row>
    <row r="33" spans="2:30" x14ac:dyDescent="0.25">
      <c r="B33" s="3" t="s">
        <v>57</v>
      </c>
      <c r="C33" s="16">
        <v>45.27</v>
      </c>
      <c r="D33" s="17">
        <v>0</v>
      </c>
      <c r="E33" s="53">
        <f t="shared" si="1"/>
        <v>45.27</v>
      </c>
      <c r="F33" s="16">
        <v>34.54</v>
      </c>
      <c r="G33" s="17">
        <v>0</v>
      </c>
      <c r="H33" s="53">
        <f t="shared" si="0"/>
        <v>34.54</v>
      </c>
      <c r="I33" s="16">
        <v>30.18</v>
      </c>
      <c r="J33" s="17">
        <v>0</v>
      </c>
      <c r="K33" s="53">
        <f t="shared" si="2"/>
        <v>30.18</v>
      </c>
      <c r="L33" s="16">
        <v>28.65</v>
      </c>
      <c r="M33" s="17">
        <v>0</v>
      </c>
      <c r="N33" s="53">
        <f t="shared" si="3"/>
        <v>28.65</v>
      </c>
      <c r="O33" s="16">
        <v>25.38</v>
      </c>
      <c r="P33" s="17">
        <v>0</v>
      </c>
      <c r="Q33" s="18">
        <f t="shared" si="4"/>
        <v>25.38</v>
      </c>
      <c r="R33" s="16">
        <v>35.46</v>
      </c>
      <c r="S33" s="17">
        <v>0</v>
      </c>
      <c r="T33" s="51">
        <f t="shared" si="5"/>
        <v>35.46</v>
      </c>
      <c r="Y33" s="39"/>
      <c r="Z33" s="39"/>
      <c r="AA33" s="39"/>
      <c r="AB33" s="39"/>
      <c r="AC33" s="39"/>
      <c r="AD33" s="39"/>
    </row>
    <row r="34" spans="2:30" x14ac:dyDescent="0.25">
      <c r="B34" s="3" t="s">
        <v>24</v>
      </c>
      <c r="C34" s="13"/>
      <c r="D34" s="14"/>
      <c r="E34" s="52">
        <v>27.309569</v>
      </c>
      <c r="F34" s="13"/>
      <c r="G34" s="14"/>
      <c r="H34" s="52">
        <v>15.475396</v>
      </c>
      <c r="I34" s="13"/>
      <c r="J34" s="14"/>
      <c r="K34" s="52">
        <v>19.534053</v>
      </c>
      <c r="L34" s="13"/>
      <c r="M34" s="14"/>
      <c r="N34" s="52">
        <v>24.809636999999999</v>
      </c>
      <c r="O34" s="13"/>
      <c r="P34" s="14"/>
      <c r="Q34" s="15">
        <v>28.500657</v>
      </c>
      <c r="R34" s="13"/>
      <c r="S34" s="14"/>
      <c r="T34" s="50">
        <v>26.257753000000001</v>
      </c>
      <c r="Y34" s="39"/>
      <c r="Z34" s="39"/>
      <c r="AA34" s="39"/>
      <c r="AB34" s="39"/>
      <c r="AC34" s="39"/>
      <c r="AD34" s="39"/>
    </row>
    <row r="35" spans="2:30" x14ac:dyDescent="0.25">
      <c r="B35" s="3" t="s">
        <v>58</v>
      </c>
      <c r="C35" s="16">
        <v>1.17</v>
      </c>
      <c r="D35" s="17">
        <v>3.92</v>
      </c>
      <c r="E35" s="53">
        <f t="shared" si="1"/>
        <v>5.09</v>
      </c>
      <c r="F35" s="16">
        <v>0.76</v>
      </c>
      <c r="G35" s="17">
        <v>0.12</v>
      </c>
      <c r="H35" s="53">
        <f>+F35+G35</f>
        <v>0.88</v>
      </c>
      <c r="I35" s="16">
        <v>0.72</v>
      </c>
      <c r="J35" s="17">
        <v>0.13</v>
      </c>
      <c r="K35" s="53">
        <f t="shared" si="2"/>
        <v>0.85</v>
      </c>
      <c r="L35" s="16">
        <v>0.68</v>
      </c>
      <c r="M35" s="17">
        <v>3.2</v>
      </c>
      <c r="N35" s="53">
        <f>L35+M35</f>
        <v>3.8800000000000003</v>
      </c>
      <c r="O35" s="16">
        <v>0.73</v>
      </c>
      <c r="P35" s="17">
        <v>4.12</v>
      </c>
      <c r="Q35" s="54">
        <f>+O35+P35</f>
        <v>4.8499999999999996</v>
      </c>
      <c r="R35" s="16">
        <v>0.76</v>
      </c>
      <c r="S35" s="17">
        <v>4.8899999999999997</v>
      </c>
      <c r="T35" s="51">
        <f>R35+S35</f>
        <v>5.6499999999999995</v>
      </c>
      <c r="Y35" s="39"/>
      <c r="Z35" s="39"/>
      <c r="AA35" s="39"/>
      <c r="AB35" s="39"/>
      <c r="AC35" s="39"/>
      <c r="AD35" s="39"/>
    </row>
    <row r="36" spans="2:30" x14ac:dyDescent="0.25">
      <c r="B36" s="3" t="s">
        <v>26</v>
      </c>
      <c r="C36" s="13">
        <v>804.43963900000006</v>
      </c>
      <c r="D36" s="14">
        <v>131.88551899999999</v>
      </c>
      <c r="E36" s="52">
        <f t="shared" si="1"/>
        <v>936.3251580000001</v>
      </c>
      <c r="F36" s="13">
        <v>572.88943600000005</v>
      </c>
      <c r="G36" s="14">
        <v>124.556235</v>
      </c>
      <c r="H36" s="52">
        <f>+F36+G36</f>
        <v>697.44567100000006</v>
      </c>
      <c r="I36" s="13">
        <v>500.695899</v>
      </c>
      <c r="J36" s="14">
        <v>147.61445900000001</v>
      </c>
      <c r="K36" s="52">
        <f t="shared" si="2"/>
        <v>648.31035799999995</v>
      </c>
      <c r="L36" s="13">
        <v>472.85827699999999</v>
      </c>
      <c r="M36" s="14">
        <v>173.31592800000001</v>
      </c>
      <c r="N36" s="52">
        <f>L36+M36</f>
        <v>646.17420500000003</v>
      </c>
      <c r="O36" s="13">
        <v>492.76706300000001</v>
      </c>
      <c r="P36" s="14">
        <v>163.94405399999999</v>
      </c>
      <c r="Q36" s="15">
        <f>+O36+P36</f>
        <v>656.71111700000006</v>
      </c>
      <c r="R36" s="13">
        <v>582.65164600000003</v>
      </c>
      <c r="S36" s="14">
        <v>173.22359700000001</v>
      </c>
      <c r="T36" s="50">
        <f t="shared" si="5"/>
        <v>755.87524300000007</v>
      </c>
      <c r="Y36" s="39"/>
      <c r="Z36" s="39"/>
      <c r="AA36" s="39"/>
      <c r="AB36" s="39"/>
      <c r="AC36" s="39"/>
      <c r="AD36" s="39"/>
    </row>
    <row r="37" spans="2:30" x14ac:dyDescent="0.25">
      <c r="B37" s="3" t="s">
        <v>27</v>
      </c>
      <c r="C37" s="16"/>
      <c r="D37" s="17"/>
      <c r="E37" s="53">
        <v>517.67999999999995</v>
      </c>
      <c r="F37" s="16"/>
      <c r="G37" s="17"/>
      <c r="H37" s="53">
        <v>432.05</v>
      </c>
      <c r="I37" s="16"/>
      <c r="J37" s="17"/>
      <c r="K37" s="53">
        <v>371.34</v>
      </c>
      <c r="L37" s="16"/>
      <c r="M37" s="17"/>
      <c r="N37" s="53">
        <v>348.76</v>
      </c>
      <c r="O37" s="16"/>
      <c r="P37" s="17"/>
      <c r="Q37" s="18">
        <v>367.92</v>
      </c>
      <c r="R37" s="16"/>
      <c r="S37" s="17"/>
      <c r="T37" s="51">
        <v>424.26</v>
      </c>
      <c r="Y37" s="39"/>
      <c r="Z37" s="39"/>
      <c r="AA37" s="39"/>
      <c r="AB37" s="39"/>
      <c r="AC37" s="39"/>
      <c r="AD37" s="39"/>
    </row>
    <row r="38" spans="2:30" x14ac:dyDescent="0.25">
      <c r="B38" s="3" t="s">
        <v>28</v>
      </c>
      <c r="C38" s="13">
        <v>108.2</v>
      </c>
      <c r="D38" s="14">
        <v>52.6</v>
      </c>
      <c r="E38" s="52">
        <f t="shared" si="1"/>
        <v>160.80000000000001</v>
      </c>
      <c r="F38" s="13">
        <v>108.4</v>
      </c>
      <c r="G38" s="14">
        <v>70.7</v>
      </c>
      <c r="H38" s="52">
        <f t="shared" ref="H38:H45" si="6">+F38+G38</f>
        <v>179.10000000000002</v>
      </c>
      <c r="I38" s="13">
        <v>104.7</v>
      </c>
      <c r="J38" s="14">
        <v>88.9</v>
      </c>
      <c r="K38" s="52">
        <f t="shared" si="2"/>
        <v>193.60000000000002</v>
      </c>
      <c r="L38" s="13">
        <v>104.8</v>
      </c>
      <c r="M38" s="14">
        <v>106.8</v>
      </c>
      <c r="N38" s="52">
        <f>L38+M38</f>
        <v>211.6</v>
      </c>
      <c r="O38" s="13">
        <v>97</v>
      </c>
      <c r="P38" s="14">
        <v>113.1</v>
      </c>
      <c r="Q38" s="15">
        <f t="shared" ref="Q38:Q45" si="7">+O38+P38</f>
        <v>210.1</v>
      </c>
      <c r="R38" s="13">
        <v>109.6</v>
      </c>
      <c r="S38" s="14">
        <v>87.4</v>
      </c>
      <c r="T38" s="50">
        <f t="shared" si="5"/>
        <v>197</v>
      </c>
      <c r="Y38" s="39"/>
      <c r="Z38" s="39"/>
      <c r="AA38" s="39"/>
      <c r="AB38" s="39"/>
      <c r="AC38" s="39"/>
      <c r="AD38" s="39"/>
    </row>
    <row r="39" spans="2:30" x14ac:dyDescent="0.25">
      <c r="B39" s="3" t="s">
        <v>29</v>
      </c>
      <c r="C39" s="16">
        <v>190</v>
      </c>
      <c r="D39" s="17">
        <v>10</v>
      </c>
      <c r="E39" s="53">
        <f t="shared" si="1"/>
        <v>200</v>
      </c>
      <c r="F39" s="16">
        <v>145</v>
      </c>
      <c r="G39" s="17">
        <v>25</v>
      </c>
      <c r="H39" s="53">
        <f t="shared" si="6"/>
        <v>170</v>
      </c>
      <c r="I39" s="16">
        <v>140</v>
      </c>
      <c r="J39" s="17">
        <v>40</v>
      </c>
      <c r="K39" s="53">
        <f t="shared" si="2"/>
        <v>180</v>
      </c>
      <c r="L39" s="16">
        <v>140</v>
      </c>
      <c r="M39" s="17">
        <v>30</v>
      </c>
      <c r="N39" s="53">
        <f t="shared" ref="N39:N45" si="8">L39+M39</f>
        <v>170</v>
      </c>
      <c r="O39" s="16">
        <v>130</v>
      </c>
      <c r="P39" s="17">
        <v>45</v>
      </c>
      <c r="Q39" s="18">
        <f t="shared" si="7"/>
        <v>175</v>
      </c>
      <c r="R39" s="16">
        <v>150</v>
      </c>
      <c r="S39" s="17">
        <v>45</v>
      </c>
      <c r="T39" s="51">
        <f t="shared" si="5"/>
        <v>195</v>
      </c>
      <c r="Y39" s="39"/>
      <c r="Z39" s="39"/>
      <c r="AA39" s="39"/>
      <c r="AB39" s="39"/>
      <c r="AC39" s="39"/>
      <c r="AD39" s="39"/>
    </row>
    <row r="40" spans="2:30" x14ac:dyDescent="0.25">
      <c r="B40" s="3" t="s">
        <v>30</v>
      </c>
      <c r="C40" s="13">
        <v>33.04</v>
      </c>
      <c r="D40" s="14">
        <v>0</v>
      </c>
      <c r="E40" s="52">
        <f t="shared" si="1"/>
        <v>33.04</v>
      </c>
      <c r="F40" s="13">
        <v>33.04</v>
      </c>
      <c r="G40" s="14">
        <v>0</v>
      </c>
      <c r="H40" s="52">
        <f t="shared" si="6"/>
        <v>33.04</v>
      </c>
      <c r="I40" s="13">
        <v>33.04</v>
      </c>
      <c r="J40" s="14">
        <v>0</v>
      </c>
      <c r="K40" s="52">
        <f t="shared" si="2"/>
        <v>33.04</v>
      </c>
      <c r="L40" s="13">
        <v>33.04</v>
      </c>
      <c r="M40" s="14">
        <v>0</v>
      </c>
      <c r="N40" s="52">
        <f t="shared" si="8"/>
        <v>33.04</v>
      </c>
      <c r="O40" s="13">
        <v>33.04</v>
      </c>
      <c r="P40" s="14">
        <v>0</v>
      </c>
      <c r="Q40" s="15">
        <f t="shared" si="7"/>
        <v>33.04</v>
      </c>
      <c r="R40" s="13">
        <v>33.04</v>
      </c>
      <c r="S40" s="14">
        <v>0</v>
      </c>
      <c r="T40" s="50">
        <f t="shared" si="5"/>
        <v>33.04</v>
      </c>
      <c r="Y40" s="39"/>
      <c r="Z40" s="39"/>
      <c r="AA40" s="39"/>
      <c r="AB40" s="39"/>
      <c r="AC40" s="39"/>
      <c r="AD40" s="39"/>
    </row>
    <row r="41" spans="2:30" x14ac:dyDescent="0.25">
      <c r="B41" s="3" t="s">
        <v>34</v>
      </c>
      <c r="C41" s="16">
        <v>21</v>
      </c>
      <c r="D41" s="17">
        <v>1.5</v>
      </c>
      <c r="E41" s="53">
        <f t="shared" si="1"/>
        <v>22.5</v>
      </c>
      <c r="F41" s="16">
        <v>18.5</v>
      </c>
      <c r="G41" s="17">
        <v>0</v>
      </c>
      <c r="H41" s="53">
        <f t="shared" si="6"/>
        <v>18.5</v>
      </c>
      <c r="I41" s="16">
        <v>17.2</v>
      </c>
      <c r="J41" s="17">
        <v>0</v>
      </c>
      <c r="K41" s="53">
        <f t="shared" si="2"/>
        <v>17.2</v>
      </c>
      <c r="L41" s="16">
        <v>16.5</v>
      </c>
      <c r="M41" s="17">
        <v>0</v>
      </c>
      <c r="N41" s="53">
        <f t="shared" si="8"/>
        <v>16.5</v>
      </c>
      <c r="O41" s="16">
        <v>17.2</v>
      </c>
      <c r="P41" s="17">
        <v>0</v>
      </c>
      <c r="Q41" s="18">
        <f t="shared" si="7"/>
        <v>17.2</v>
      </c>
      <c r="R41" s="16">
        <v>18.8</v>
      </c>
      <c r="S41" s="17">
        <v>0</v>
      </c>
      <c r="T41" s="51">
        <f t="shared" si="5"/>
        <v>18.8</v>
      </c>
      <c r="Y41" s="39"/>
      <c r="Z41" s="39"/>
      <c r="AA41" s="39"/>
      <c r="AB41" s="39"/>
      <c r="AC41" s="39"/>
      <c r="AD41" s="39"/>
    </row>
    <row r="42" spans="2:30" x14ac:dyDescent="0.25">
      <c r="B42" s="3" t="s">
        <v>32</v>
      </c>
      <c r="C42" s="13">
        <v>22.7</v>
      </c>
      <c r="D42" s="14">
        <v>0</v>
      </c>
      <c r="E42" s="52">
        <f t="shared" si="1"/>
        <v>22.7</v>
      </c>
      <c r="F42" s="13">
        <v>19.8</v>
      </c>
      <c r="G42" s="14">
        <v>0.2</v>
      </c>
      <c r="H42" s="52">
        <f t="shared" si="6"/>
        <v>20</v>
      </c>
      <c r="I42" s="13">
        <v>18.5</v>
      </c>
      <c r="J42" s="14">
        <v>0.1</v>
      </c>
      <c r="K42" s="52">
        <f t="shared" si="2"/>
        <v>18.600000000000001</v>
      </c>
      <c r="L42" s="13">
        <v>17.2</v>
      </c>
      <c r="M42" s="14">
        <v>0.1</v>
      </c>
      <c r="N42" s="52">
        <f t="shared" si="8"/>
        <v>17.3</v>
      </c>
      <c r="O42" s="13">
        <v>16.600000000000001</v>
      </c>
      <c r="P42" s="14">
        <v>0</v>
      </c>
      <c r="Q42" s="15">
        <f t="shared" si="7"/>
        <v>16.600000000000001</v>
      </c>
      <c r="R42" s="13">
        <v>19.399999999999999</v>
      </c>
      <c r="S42" s="14">
        <v>0.1</v>
      </c>
      <c r="T42" s="50">
        <f t="shared" si="5"/>
        <v>19.5</v>
      </c>
    </row>
    <row r="43" spans="2:30" x14ac:dyDescent="0.25">
      <c r="B43" s="3" t="s">
        <v>31</v>
      </c>
      <c r="C43" s="16">
        <v>104.807076</v>
      </c>
      <c r="D43" s="17">
        <v>13.721923</v>
      </c>
      <c r="E43" s="53">
        <f t="shared" si="1"/>
        <v>118.528999</v>
      </c>
      <c r="F43" s="16">
        <v>73.916100999999998</v>
      </c>
      <c r="G43" s="17">
        <v>12.755898</v>
      </c>
      <c r="H43" s="53">
        <f t="shared" si="6"/>
        <v>86.671999</v>
      </c>
      <c r="I43" s="16">
        <v>59.748114999999999</v>
      </c>
      <c r="J43" s="17">
        <v>12.354884</v>
      </c>
      <c r="K43" s="53">
        <f t="shared" si="2"/>
        <v>72.102998999999997</v>
      </c>
      <c r="L43" s="16">
        <v>58.482014999999997</v>
      </c>
      <c r="M43" s="17">
        <v>12.205984000000001</v>
      </c>
      <c r="N43" s="53">
        <f t="shared" si="8"/>
        <v>70.687998999999991</v>
      </c>
      <c r="O43" s="16">
        <v>58.679614000000001</v>
      </c>
      <c r="P43" s="17">
        <v>11.626385000000001</v>
      </c>
      <c r="Q43" s="18">
        <f t="shared" si="7"/>
        <v>70.305999</v>
      </c>
      <c r="R43" s="16">
        <v>66.979544000000004</v>
      </c>
      <c r="S43" s="17">
        <v>12.531454999999999</v>
      </c>
      <c r="T43" s="51">
        <f t="shared" si="5"/>
        <v>79.510998999999998</v>
      </c>
    </row>
    <row r="44" spans="2:30" x14ac:dyDescent="0.25">
      <c r="B44" s="3" t="s">
        <v>35</v>
      </c>
      <c r="C44" s="13">
        <v>1633.6205660000001</v>
      </c>
      <c r="D44" s="14">
        <v>479.37133299999999</v>
      </c>
      <c r="E44" s="52">
        <f t="shared" si="1"/>
        <v>2112.9918990000001</v>
      </c>
      <c r="F44" s="13">
        <v>1118.2784830000001</v>
      </c>
      <c r="G44" s="14">
        <v>451.194838</v>
      </c>
      <c r="H44" s="52">
        <f t="shared" si="6"/>
        <v>1569.4733209999999</v>
      </c>
      <c r="I44" s="13">
        <v>798.433133</v>
      </c>
      <c r="J44" s="14">
        <v>444.03100000000001</v>
      </c>
      <c r="K44" s="52">
        <f t="shared" si="2"/>
        <v>1242.4641329999999</v>
      </c>
      <c r="L44" s="13">
        <v>696.25161200000002</v>
      </c>
      <c r="M44" s="14">
        <v>422.31774100000001</v>
      </c>
      <c r="N44" s="52">
        <f t="shared" si="8"/>
        <v>1118.5693530000001</v>
      </c>
      <c r="O44" s="13">
        <v>689.57758000000001</v>
      </c>
      <c r="P44" s="14">
        <v>403.02032200000002</v>
      </c>
      <c r="Q44" s="15">
        <f t="shared" si="7"/>
        <v>1092.597902</v>
      </c>
      <c r="R44" s="13">
        <v>847.57479999999998</v>
      </c>
      <c r="S44" s="14">
        <v>442.05333300000001</v>
      </c>
      <c r="T44" s="50">
        <f t="shared" si="5"/>
        <v>1289.6281329999999</v>
      </c>
    </row>
    <row r="45" spans="2:30" x14ac:dyDescent="0.25">
      <c r="B45" s="3" t="s">
        <v>59</v>
      </c>
      <c r="C45" s="16">
        <v>22.210774000000001</v>
      </c>
      <c r="D45" s="17">
        <v>18.797612000000001</v>
      </c>
      <c r="E45" s="53">
        <f t="shared" si="1"/>
        <v>41.008386000000002</v>
      </c>
      <c r="F45" s="16">
        <v>14.200888000000001</v>
      </c>
      <c r="G45" s="17">
        <v>16.893530999999999</v>
      </c>
      <c r="H45" s="53">
        <f t="shared" si="6"/>
        <v>31.094419000000002</v>
      </c>
      <c r="I45" s="16">
        <v>10.203386999999999</v>
      </c>
      <c r="J45" s="17">
        <v>19.244002999999999</v>
      </c>
      <c r="K45" s="53">
        <f t="shared" si="2"/>
        <v>29.447389999999999</v>
      </c>
      <c r="L45" s="16">
        <v>9.1856530000000003</v>
      </c>
      <c r="M45" s="17">
        <v>13.682035000000001</v>
      </c>
      <c r="N45" s="53">
        <f t="shared" si="8"/>
        <v>22.867688000000001</v>
      </c>
      <c r="O45" s="16">
        <v>8.9443380000000001</v>
      </c>
      <c r="P45" s="17">
        <v>15.889597</v>
      </c>
      <c r="Q45" s="18">
        <f t="shared" si="7"/>
        <v>24.833935</v>
      </c>
      <c r="R45" s="16">
        <v>11.237415</v>
      </c>
      <c r="S45" s="17">
        <v>15.264787</v>
      </c>
      <c r="T45" s="51">
        <f t="shared" si="5"/>
        <v>26.502202</v>
      </c>
    </row>
    <row r="46" spans="2:30" x14ac:dyDescent="0.25">
      <c r="B46" s="19" t="s">
        <v>70</v>
      </c>
      <c r="C46" s="21">
        <f t="shared" ref="C46:S46" si="9">+SUM(C6:C45)</f>
        <v>9161.8250929999995</v>
      </c>
      <c r="D46" s="21">
        <f t="shared" si="9"/>
        <v>2280.7144659999994</v>
      </c>
      <c r="E46" s="21">
        <f>+SUM(E6:E45)</f>
        <v>12194.469128000002</v>
      </c>
      <c r="F46" s="21">
        <f t="shared" si="9"/>
        <v>6866.0411820000008</v>
      </c>
      <c r="G46" s="21">
        <f t="shared" si="9"/>
        <v>2058.2571459999999</v>
      </c>
      <c r="H46" s="22">
        <f t="shared" si="9"/>
        <v>9514.0836629999994</v>
      </c>
      <c r="I46" s="20">
        <f t="shared" si="9"/>
        <v>5974.0702600000004</v>
      </c>
      <c r="J46" s="21">
        <f t="shared" si="9"/>
        <v>2233.2336340000002</v>
      </c>
      <c r="K46" s="22">
        <f t="shared" si="9"/>
        <v>8737.2854139999999</v>
      </c>
      <c r="L46" s="20">
        <f t="shared" si="9"/>
        <v>5625.6121159999993</v>
      </c>
      <c r="M46" s="21">
        <f t="shared" si="9"/>
        <v>2469.8792269999994</v>
      </c>
      <c r="N46" s="22">
        <f t="shared" si="9"/>
        <v>8601.3525990000016</v>
      </c>
      <c r="O46" s="20">
        <f t="shared" si="9"/>
        <v>5235.5922820000005</v>
      </c>
      <c r="P46" s="21">
        <f t="shared" si="9"/>
        <v>2329.1829159999993</v>
      </c>
      <c r="Q46" s="22">
        <f t="shared" si="9"/>
        <v>8101.0698949999996</v>
      </c>
      <c r="R46" s="20">
        <f t="shared" si="9"/>
        <v>6504.7348250000014</v>
      </c>
      <c r="S46" s="21">
        <f t="shared" si="9"/>
        <v>2606.2927129999998</v>
      </c>
      <c r="T46" s="22">
        <f>+SUM(T6:T45)</f>
        <v>9744.8184519999995</v>
      </c>
    </row>
    <row r="47" spans="2:30" x14ac:dyDescent="0.25">
      <c r="B47" s="41"/>
      <c r="C47" s="41"/>
      <c r="E47" s="42"/>
      <c r="F47" s="41"/>
      <c r="H47" s="42"/>
      <c r="I47" s="41"/>
      <c r="K47" s="42"/>
      <c r="L47" s="41"/>
      <c r="N47" s="42"/>
      <c r="O47" s="41"/>
      <c r="Q47" s="42"/>
      <c r="R47" s="41"/>
    </row>
    <row r="48" spans="2:30" x14ac:dyDescent="0.25">
      <c r="B48" s="57" t="s">
        <v>76</v>
      </c>
      <c r="C48" s="57"/>
      <c r="D48" s="57"/>
      <c r="E48" s="57"/>
      <c r="F48" s="57"/>
    </row>
    <row r="49" spans="2:2" x14ac:dyDescent="0.25">
      <c r="B49" s="9" t="s">
        <v>77</v>
      </c>
    </row>
    <row r="50" spans="2:2" x14ac:dyDescent="0.25">
      <c r="B50" s="9" t="s">
        <v>73</v>
      </c>
    </row>
    <row r="51" spans="2:2" x14ac:dyDescent="0.25">
      <c r="B51" s="9" t="s">
        <v>75</v>
      </c>
    </row>
    <row r="52" spans="2:2" x14ac:dyDescent="0.25">
      <c r="B52" s="9" t="s">
        <v>78</v>
      </c>
    </row>
  </sheetData>
  <mergeCells count="8">
    <mergeCell ref="R4:T4"/>
    <mergeCell ref="B48:F48"/>
    <mergeCell ref="B4:B5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  <ignoredErrors>
    <ignoredError sqref="F37 F34 H36 Q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G y Q T D W N N B + o A A A A + A A A A B I A H A B D b 2 5 m a W c v U G F j a 2 F n Z S 5 4 b W w g o h g A K K A U A A A A A A A A A A A A A A A A A A A A A A A A A A A A h Y / R C o I w G I V f R X b v N p d C y O + E u u g m I Q i i 2 z G X j n S G m 8 1 3 6 6 J H 6 h U S y u q u y 3 P 4 D n z n c b t D P r Z N c F W 9 1 Z 3 J U I Q p C p S R X a l N l a H B n c I l y j n s h D y L S g U T b G w 6 W p 2 h 2 r l L S o j 3 H v s F 7 v q K M E o j c i y 2 e 1 m r V o T a W C e M V O i z K v + v E I f D S 4 Y z n C Q 4 o R H F c c y A z D U U 2 n w R N h l j C u S n h P X Q u K F X X J l w s w I y R y D v F / w J U E s D B B Q A A g A I A J B s k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b J B M K I p H u A 4 A A A A R A A A A E w A c A E Z v c m 1 1 b G F z L 1 N l Y 3 R p b 2 4 x L m 0 g o h g A K K A U A A A A A A A A A A A A A A A A A A A A A A A A A A A A K 0 5 N L s n M z 1 M I h t C G 1 g B Q S w E C L Q A U A A I A C A C Q b J B M N Y 0 0 H 6 g A A A D 4 A A A A E g A A A A A A A A A A A A A A A A A A A A A A Q 2 9 u Z m l n L 1 B h Y 2 t h Z 2 U u e G 1 s U E s B A i 0 A F A A C A A g A k G y Q T A / K 6 a u k A A A A 6 Q A A A B M A A A A A A A A A A A A A A A A A 9 A A A A F t D b 2 5 0 Z W 5 0 X 1 R 5 c G V z X S 5 4 b W x Q S w E C L Q A U A A I A C A C Q b J B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9 s 3 Y g r Q D k e L e K C j 5 9 S i k Q A A A A A C A A A A A A A D Z g A A w A A A A B A A A A D G L 4 q f N e I m o v N S l Q q K C o h m A A A A A A S A A A C g A A A A E A A A A E 2 X E Z 0 + Q T J g + S F s U / l 1 7 G B Q A A A A 1 l 3 Q h h M 5 r U x k L 6 m I N g j 3 k E Z H I Y 1 L n w q A j q F m W 0 u E i G m k / g d w 8 D V F F 8 C 5 E p k w P n D S m J A J p C H + Y c S 4 a X g D Q d B Y Z T S 4 l e 5 + Y r t O V 9 w b p J b P J u 4 U A A A A s O U m 9 Q K I Z H p I G 8 l y I l X u 1 R 8 4 v k Y = < / D a t a M a s h u p > 
</file>

<file path=customXml/itemProps1.xml><?xml version="1.0" encoding="utf-8"?>
<ds:datastoreItem xmlns:ds="http://schemas.openxmlformats.org/officeDocument/2006/customXml" ds:itemID="{B2AF0248-0AA6-4D3B-97C4-A55B751AB7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Storage curves from GSE</vt:lpstr>
      <vt:lpstr>Monthly National Prod</vt:lpstr>
      <vt:lpstr>Monthly Total Demand</vt:lpstr>
      <vt:lpstr>Monthly Power and Final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Romero</dc:creator>
  <cp:lastModifiedBy>Paula Di Mattia</cp:lastModifiedBy>
  <dcterms:created xsi:type="dcterms:W3CDTF">2018-04-16T11:27:16Z</dcterms:created>
  <dcterms:modified xsi:type="dcterms:W3CDTF">2019-04-24T07:17:39Z</dcterms:modified>
</cp:coreProperties>
</file>