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entsogeu.sharepoint.com/sites/ALL/ALL/Working &amp; Kernel Groups/KG_CAP/2 - Auction Calendar/Calendars/2022/Final calendar/Clean for publication/"/>
    </mc:Choice>
  </mc:AlternateContent>
  <xr:revisionPtr revIDLastSave="7" documentId="8_{C1172338-A2FB-43F2-BAC5-39A97365E7C6}" xr6:coauthVersionLast="47" xr6:coauthVersionMax="47" xr10:uidLastSave="{7806A316-E65D-4105-BF9F-D87A4CE33296}"/>
  <bookViews>
    <workbookView xWindow="-110" yWindow="-110" windowWidth="19420" windowHeight="10420" xr2:uid="{00000000-000D-0000-FFFF-FFFF00000000}"/>
  </bookViews>
  <sheets>
    <sheet name="Explanatory note" sheetId="1" r:id="rId1"/>
    <sheet name="data base" sheetId="8" state="hidden" r:id="rId2"/>
    <sheet name="Yearly" sheetId="7" r:id="rId3"/>
    <sheet name="Quarterly" sheetId="3" r:id="rId4"/>
    <sheet name="Monthly" sheetId="4" r:id="rId5"/>
    <sheet name="Daily" sheetId="5" r:id="rId6"/>
    <sheet name="Within-Day" sheetId="6" r:id="rId7"/>
  </sheets>
  <definedNames>
    <definedName name="MonthList">#REF!</definedName>
    <definedName name="_xlnm.Print_Area" localSheetId="5">Daily!$A$1:$H$2</definedName>
    <definedName name="_xlnm.Print_Area" localSheetId="0">'Explanatory note'!$A$1:$B$17</definedName>
    <definedName name="_xlnm.Print_Area" localSheetId="4">Monthly!$A$1:$H$32</definedName>
    <definedName name="_xlnm.Print_Area" localSheetId="3">Quarterly!$A$1:$H$21</definedName>
    <definedName name="_xlnm.Print_Area" localSheetId="2">Yearly!$A$1:$Q$29</definedName>
    <definedName name="Z_64566715_4A99_4EC7_BF71_7E9B92F57796_.wvu.PrintArea" localSheetId="5" hidden="1">Daily!$A$1:$H$2</definedName>
    <definedName name="Z_64566715_4A99_4EC7_BF71_7E9B92F57796_.wvu.PrintArea" localSheetId="0" hidden="1">'Explanatory note'!$A$1:$B$17</definedName>
    <definedName name="Z_64566715_4A99_4EC7_BF71_7E9B92F57796_.wvu.PrintArea" localSheetId="4" hidden="1">Monthly!$A$1:$H$32</definedName>
    <definedName name="Z_64566715_4A99_4EC7_BF71_7E9B92F57796_.wvu.PrintArea" localSheetId="3" hidden="1">Quarterly!$A$1:$H$21</definedName>
    <definedName name="Z_64566715_4A99_4EC7_BF71_7E9B92F57796_.wvu.PrintArea" localSheetId="2" hidden="1">Yearly!$A$1:$Q$29</definedName>
  </definedNames>
  <calcPr calcId="191028"/>
  <customWorkbookViews>
    <customWorkbookView name="Irina Fix - Personal View" guid="{64566715-4A99-4EC7-BF71-7E9B92F57796}" mergeInterval="0" personalView="1" maximized="1" xWindow="-8" yWindow="-8" windowWidth="1696" windowHeight="1026"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 i="4" l="1"/>
  <c r="H6" i="8"/>
  <c r="Z55" i="4" l="1"/>
  <c r="Y55" i="4"/>
  <c r="T55" i="4"/>
  <c r="Z54" i="4"/>
  <c r="Y54" i="4"/>
  <c r="T54" i="4"/>
  <c r="Z53" i="4"/>
  <c r="Y53" i="4"/>
  <c r="X53" i="4"/>
  <c r="T53" i="4"/>
  <c r="Z52" i="4"/>
  <c r="Y52" i="4"/>
  <c r="X52" i="4"/>
  <c r="T52" i="4"/>
  <c r="Z51" i="4"/>
  <c r="Y51" i="4"/>
  <c r="X51" i="4"/>
  <c r="T51" i="4"/>
  <c r="Z50" i="4"/>
  <c r="Y50" i="4"/>
  <c r="X50" i="4"/>
  <c r="T50" i="4"/>
  <c r="Z49" i="4"/>
  <c r="Y49" i="4"/>
  <c r="X49" i="4"/>
  <c r="T49" i="4"/>
  <c r="Z48" i="4"/>
  <c r="Y48" i="4"/>
  <c r="X48" i="4"/>
  <c r="T48" i="4"/>
  <c r="Z46" i="4"/>
  <c r="Y46" i="4"/>
  <c r="X46" i="4"/>
  <c r="T46" i="4"/>
  <c r="Z45" i="4"/>
  <c r="Y45" i="4"/>
  <c r="X45" i="4"/>
  <c r="T45" i="4"/>
  <c r="Z44" i="4"/>
  <c r="Y44" i="4"/>
  <c r="X44" i="4"/>
  <c r="T44" i="4"/>
  <c r="Z43" i="4"/>
  <c r="Y43" i="4"/>
  <c r="X43" i="4"/>
  <c r="T43" i="4"/>
  <c r="AB49" i="4" l="1"/>
  <c r="B37" i="4" s="1"/>
  <c r="AB50" i="4"/>
  <c r="B38" i="4" s="1"/>
  <c r="AB46" i="4"/>
  <c r="B35" i="4" s="1"/>
  <c r="AB51" i="4"/>
  <c r="B39" i="4" s="1"/>
  <c r="AB52" i="4"/>
  <c r="AB53" i="4"/>
  <c r="B41" i="4" s="1"/>
  <c r="A41" i="4" s="1"/>
  <c r="AB48" i="4"/>
  <c r="B36" i="4" s="1"/>
  <c r="AB45" i="4"/>
  <c r="B34" i="4" s="1"/>
  <c r="AB44" i="4"/>
  <c r="AB43" i="4"/>
  <c r="B9" i="5"/>
  <c r="B8" i="5"/>
  <c r="F1" i="6"/>
  <c r="F1" i="5"/>
  <c r="E1" i="4"/>
  <c r="E1" i="3"/>
  <c r="B18" i="5" l="1"/>
  <c r="D18" i="5" s="1"/>
  <c r="B17" i="5"/>
  <c r="D17" i="5" s="1"/>
  <c r="D8" i="5"/>
  <c r="F1" i="7"/>
  <c r="B22" i="1"/>
  <c r="M4" i="8"/>
  <c r="M5" i="8" s="1"/>
  <c r="M6" i="8" s="1"/>
  <c r="M7" i="8" s="1"/>
  <c r="M8" i="8" s="1"/>
  <c r="M9" i="8" s="1"/>
  <c r="M10" i="8" s="1"/>
  <c r="M11" i="8" s="1"/>
  <c r="M12" i="8" s="1"/>
  <c r="M13" i="8" s="1"/>
  <c r="M14" i="8" s="1"/>
  <c r="M15" i="8" s="1"/>
  <c r="M16" i="8" s="1"/>
  <c r="M17" i="8" s="1"/>
  <c r="M18" i="8" s="1"/>
  <c r="M19" i="8" s="1"/>
  <c r="P19" i="8" s="1"/>
  <c r="X54" i="4" l="1"/>
  <c r="AB54" i="4" s="1"/>
  <c r="B42" i="4" s="1"/>
  <c r="X55" i="4"/>
  <c r="AB55" i="4" s="1"/>
  <c r="H1" i="7"/>
  <c r="H1" i="5"/>
  <c r="G1" i="3"/>
  <c r="G1" i="4"/>
  <c r="H1" i="6"/>
  <c r="F17" i="5"/>
  <c r="F18" i="5"/>
  <c r="F8" i="5"/>
  <c r="N14" i="8"/>
  <c r="O14" i="8" s="1"/>
  <c r="P14" i="8"/>
  <c r="Q14" i="8" s="1"/>
  <c r="N5" i="8"/>
  <c r="O5" i="8" s="1"/>
  <c r="N4" i="8"/>
  <c r="O4" i="8" s="1"/>
  <c r="P12" i="8"/>
  <c r="Q12" i="8" s="1"/>
  <c r="P11" i="8"/>
  <c r="P18" i="8"/>
  <c r="Q18" i="8" s="1"/>
  <c r="P10" i="8"/>
  <c r="P13" i="8"/>
  <c r="Q13" i="8" s="1"/>
  <c r="N12" i="8"/>
  <c r="O12" i="8" s="1"/>
  <c r="N19" i="8"/>
  <c r="O19" i="8" s="1"/>
  <c r="N18" i="8"/>
  <c r="O18" i="8" s="1"/>
  <c r="N9" i="8"/>
  <c r="P8" i="8"/>
  <c r="Q8" i="8" s="1"/>
  <c r="N6" i="8"/>
  <c r="O6" i="8" s="1"/>
  <c r="P6" i="8"/>
  <c r="Q6" i="8" s="1"/>
  <c r="N13" i="8"/>
  <c r="O13" i="8" s="1"/>
  <c r="P5" i="8"/>
  <c r="Q5" i="8" s="1"/>
  <c r="P4" i="8"/>
  <c r="Q4" i="8" s="1"/>
  <c r="N11" i="8"/>
  <c r="O11" i="8" s="1"/>
  <c r="N10" i="8"/>
  <c r="O10" i="8" s="1"/>
  <c r="N17" i="8"/>
  <c r="O17" i="8" s="1"/>
  <c r="P17" i="8"/>
  <c r="Q17" i="8" s="1"/>
  <c r="P9" i="8"/>
  <c r="Q9" i="8" s="1"/>
  <c r="N16" i="8"/>
  <c r="N8" i="8"/>
  <c r="O8" i="8" s="1"/>
  <c r="P16" i="8"/>
  <c r="Q16" i="8" s="1"/>
  <c r="N15" i="8"/>
  <c r="O15" i="8" s="1"/>
  <c r="N7" i="8"/>
  <c r="O7" i="8" s="1"/>
  <c r="P15" i="8"/>
  <c r="Q15" i="8" s="1"/>
  <c r="P7" i="8"/>
  <c r="Q7" i="8" s="1"/>
  <c r="Q19" i="8"/>
  <c r="O16" i="8"/>
  <c r="Q11" i="8"/>
  <c r="Q10" i="8"/>
  <c r="O9" i="8"/>
  <c r="V20" i="3"/>
  <c r="E18" i="5" l="1"/>
  <c r="E17" i="5"/>
  <c r="G18" i="5"/>
  <c r="C8" i="5"/>
  <c r="C17" i="5" s="1"/>
  <c r="C9" i="5"/>
  <c r="C18" i="5" s="1"/>
  <c r="G17" i="5"/>
  <c r="G8" i="5"/>
  <c r="E8" i="5"/>
  <c r="C41" i="4"/>
  <c r="X14" i="3" l="1"/>
  <c r="X13" i="3"/>
  <c r="X12" i="3"/>
  <c r="X11" i="3"/>
  <c r="Z8" i="3"/>
  <c r="Z9" i="3"/>
  <c r="Z10" i="3"/>
  <c r="Z11" i="3"/>
  <c r="Z12" i="3"/>
  <c r="Z13" i="3"/>
  <c r="Z14" i="3"/>
  <c r="Y8" i="3"/>
  <c r="Y9" i="3"/>
  <c r="Y10" i="3"/>
  <c r="Y11" i="3"/>
  <c r="Y12" i="3"/>
  <c r="Y13" i="3"/>
  <c r="Y14" i="3"/>
  <c r="Z7" i="3"/>
  <c r="Y7" i="3"/>
  <c r="W20" i="3"/>
  <c r="T14" i="3"/>
  <c r="T13" i="3"/>
  <c r="T12" i="3"/>
  <c r="T11" i="3"/>
  <c r="X10" i="3"/>
  <c r="T10" i="3"/>
  <c r="X9" i="3"/>
  <c r="T9" i="3"/>
  <c r="X8" i="3"/>
  <c r="T8" i="3"/>
  <c r="X7" i="3"/>
  <c r="T7" i="3"/>
  <c r="Y6" i="7"/>
  <c r="X6" i="7"/>
  <c r="X5" i="7"/>
  <c r="Y5" i="7"/>
  <c r="Z6" i="7"/>
  <c r="Z5" i="7"/>
  <c r="T6" i="7"/>
  <c r="T5" i="7"/>
  <c r="X17" i="4"/>
  <c r="X16" i="4"/>
  <c r="X7" i="4"/>
  <c r="X8" i="4"/>
  <c r="X9" i="4"/>
  <c r="X10" i="4"/>
  <c r="X11" i="4"/>
  <c r="X12" i="4"/>
  <c r="X13" i="4"/>
  <c r="X14" i="4"/>
  <c r="X15" i="4"/>
  <c r="X6" i="4"/>
  <c r="Y7" i="4"/>
  <c r="Z7" i="4"/>
  <c r="Y8" i="4"/>
  <c r="Z8" i="4"/>
  <c r="Y9" i="4"/>
  <c r="Z9" i="4"/>
  <c r="Y10" i="4"/>
  <c r="Z10" i="4"/>
  <c r="Y11" i="4"/>
  <c r="Z11" i="4"/>
  <c r="Y12" i="4"/>
  <c r="Z12" i="4"/>
  <c r="Y13" i="4"/>
  <c r="Z13" i="4"/>
  <c r="Y14" i="4"/>
  <c r="Z14" i="4"/>
  <c r="Y15" i="4"/>
  <c r="Z15" i="4"/>
  <c r="Y16" i="4"/>
  <c r="Z16" i="4"/>
  <c r="Y17" i="4"/>
  <c r="Z17" i="4"/>
  <c r="Z6" i="4"/>
  <c r="Y6" i="4"/>
  <c r="Y28" i="4"/>
  <c r="Z28" i="4"/>
  <c r="T17" i="4"/>
  <c r="T16" i="4"/>
  <c r="T15" i="4"/>
  <c r="T14" i="4"/>
  <c r="T13" i="4"/>
  <c r="T12" i="4"/>
  <c r="T11" i="4"/>
  <c r="T10" i="4"/>
  <c r="T9" i="4"/>
  <c r="T8" i="4"/>
  <c r="T7" i="4"/>
  <c r="T6" i="4"/>
  <c r="G6" i="7" l="1"/>
  <c r="H6" i="7" s="1"/>
  <c r="E29" i="7"/>
  <c r="D21" i="3"/>
  <c r="F21" i="3" s="1"/>
  <c r="G21" i="3" s="1"/>
  <c r="D8" i="4"/>
  <c r="F8" i="4" s="1"/>
  <c r="D32" i="4"/>
  <c r="AB7" i="3"/>
  <c r="B9" i="3" s="1"/>
  <c r="D9" i="3"/>
  <c r="F9" i="3" s="1"/>
  <c r="G9" i="3" s="1"/>
  <c r="AB15" i="4"/>
  <c r="B17" i="4" s="1"/>
  <c r="AB9" i="4"/>
  <c r="B11" i="4" s="1"/>
  <c r="C11" i="4" s="1"/>
  <c r="AB13" i="4"/>
  <c r="B15" i="4" s="1"/>
  <c r="AB11" i="4"/>
  <c r="B13" i="4" s="1"/>
  <c r="C13" i="4" s="1"/>
  <c r="AB8" i="4"/>
  <c r="B10" i="4" s="1"/>
  <c r="C10" i="4" s="1"/>
  <c r="AB7" i="4"/>
  <c r="C9" i="4" s="1"/>
  <c r="AB12" i="4"/>
  <c r="B14" i="4" s="1"/>
  <c r="C14" i="4" s="1"/>
  <c r="AB16" i="4"/>
  <c r="B18" i="4" s="1"/>
  <c r="AB17" i="4"/>
  <c r="C19" i="4" s="1"/>
  <c r="AB14" i="4"/>
  <c r="B16" i="4" s="1"/>
  <c r="C16" i="4" s="1"/>
  <c r="AB10" i="4"/>
  <c r="B12" i="4" s="1"/>
  <c r="C12" i="4" s="1"/>
  <c r="AB6" i="4"/>
  <c r="B8" i="4" s="1"/>
  <c r="AB9" i="3"/>
  <c r="AB11" i="3"/>
  <c r="B61" i="3" s="1"/>
  <c r="C61" i="3" s="1"/>
  <c r="AB14" i="3"/>
  <c r="B100" i="3" s="1"/>
  <c r="AB13" i="3"/>
  <c r="C87" i="3" s="1"/>
  <c r="AB12" i="3"/>
  <c r="B73" i="3" s="1"/>
  <c r="C73" i="3" s="1"/>
  <c r="AB10" i="3"/>
  <c r="B47" i="3" s="1"/>
  <c r="C47" i="3" s="1"/>
  <c r="AB8" i="3"/>
  <c r="B21" i="3" s="1"/>
  <c r="F29" i="7"/>
  <c r="G29" i="7"/>
  <c r="H29" i="7" s="1"/>
  <c r="E6" i="7"/>
  <c r="F6" i="7" s="1"/>
  <c r="AB6" i="7"/>
  <c r="AB5" i="7"/>
  <c r="C6" i="7" s="1"/>
  <c r="D6" i="7" s="1"/>
  <c r="C100" i="3" l="1"/>
  <c r="A100" i="3"/>
  <c r="B35" i="3"/>
  <c r="C35" i="3" s="1"/>
  <c r="E21" i="3"/>
  <c r="E8" i="4"/>
  <c r="G7" i="7"/>
  <c r="H7" i="7" s="1"/>
  <c r="F32" i="4"/>
  <c r="E32" i="4"/>
  <c r="C29" i="7"/>
  <c r="A29" i="7" s="1"/>
  <c r="A21" i="3"/>
  <c r="C32" i="4"/>
  <c r="A9" i="3"/>
  <c r="C9" i="3"/>
  <c r="E9" i="3"/>
  <c r="A18" i="4"/>
  <c r="C18" i="4"/>
  <c r="A15" i="4"/>
  <c r="C15" i="4"/>
  <c r="A17" i="4"/>
  <c r="C17" i="4"/>
  <c r="A13" i="4"/>
  <c r="C37" i="4"/>
  <c r="A11" i="4"/>
  <c r="C39" i="4"/>
  <c r="C35" i="4"/>
  <c r="A10" i="4"/>
  <c r="C42" i="4"/>
  <c r="C38" i="4"/>
  <c r="A14" i="4"/>
  <c r="G8" i="4"/>
  <c r="C33" i="4"/>
  <c r="D22" i="3"/>
  <c r="E22" i="3" s="1"/>
  <c r="C36" i="4"/>
  <c r="A12" i="4"/>
  <c r="G30" i="7"/>
  <c r="H30" i="7" s="1"/>
  <c r="C40" i="4"/>
  <c r="A16" i="4"/>
  <c r="C43" i="4"/>
  <c r="A19" i="4"/>
  <c r="D10" i="3"/>
  <c r="A73" i="3"/>
  <c r="A61" i="3"/>
  <c r="A47" i="3"/>
  <c r="A35" i="3" l="1"/>
  <c r="C21" i="3"/>
  <c r="D33" i="4"/>
  <c r="G32" i="4"/>
  <c r="D29" i="7"/>
  <c r="G8" i="7"/>
  <c r="H8" i="7" s="1"/>
  <c r="A35" i="4"/>
  <c r="C8" i="4"/>
  <c r="A8" i="4"/>
  <c r="E10" i="3"/>
  <c r="F10" i="3"/>
  <c r="G10" i="3" s="1"/>
  <c r="F22" i="3"/>
  <c r="G22" i="3" s="1"/>
  <c r="A37" i="4"/>
  <c r="A39" i="4"/>
  <c r="A34" i="4"/>
  <c r="C34" i="4"/>
  <c r="A40" i="4"/>
  <c r="A36" i="4"/>
  <c r="A38" i="4"/>
  <c r="A43" i="4"/>
  <c r="A32" i="4"/>
  <c r="A42" i="4"/>
  <c r="D9" i="4"/>
  <c r="D35" i="3"/>
  <c r="E35" i="3" s="1"/>
  <c r="J10" i="8"/>
  <c r="K10" i="8"/>
  <c r="G3" i="8"/>
  <c r="E9" i="4" l="1"/>
  <c r="F9" i="4"/>
  <c r="G9" i="4" s="1"/>
  <c r="F33" i="4"/>
  <c r="E33" i="4"/>
  <c r="D23" i="3"/>
  <c r="E23" i="3" s="1"/>
  <c r="F35" i="3"/>
  <c r="G35" i="3" s="1"/>
  <c r="D47" i="3"/>
  <c r="E47" i="3" s="1"/>
  <c r="D11" i="3"/>
  <c r="E11" i="3" s="1"/>
  <c r="E8" i="7"/>
  <c r="F8" i="7" s="1"/>
  <c r="E7" i="7"/>
  <c r="F7" i="7" s="1"/>
  <c r="D34" i="4" l="1"/>
  <c r="G33" i="4"/>
  <c r="F23" i="3"/>
  <c r="G23" i="3" s="1"/>
  <c r="D36" i="3"/>
  <c r="E36" i="3" s="1"/>
  <c r="F47" i="3"/>
  <c r="G47" i="3" s="1"/>
  <c r="D10" i="4"/>
  <c r="E10" i="4" s="1"/>
  <c r="F11" i="3"/>
  <c r="G11" i="3" s="1"/>
  <c r="E30" i="7"/>
  <c r="F30" i="7" s="1"/>
  <c r="E9" i="7"/>
  <c r="F9" i="7" s="1"/>
  <c r="G9" i="7"/>
  <c r="H9" i="7" s="1"/>
  <c r="A6" i="7"/>
  <c r="F34" i="4" l="1"/>
  <c r="E34" i="4"/>
  <c r="D24" i="3"/>
  <c r="E24" i="3" s="1"/>
  <c r="F36" i="3"/>
  <c r="G36" i="3" s="1"/>
  <c r="D48" i="3"/>
  <c r="E48" i="3" s="1"/>
  <c r="F10" i="4"/>
  <c r="G10" i="4" s="1"/>
  <c r="D12" i="3"/>
  <c r="E12" i="3" s="1"/>
  <c r="G31" i="7"/>
  <c r="H31" i="7" s="1"/>
  <c r="E31" i="7"/>
  <c r="F31" i="7" s="1"/>
  <c r="E10" i="7"/>
  <c r="F10" i="7" s="1"/>
  <c r="G10" i="7"/>
  <c r="H10" i="7" s="1"/>
  <c r="F24" i="3" l="1"/>
  <c r="G24" i="3" s="1"/>
  <c r="D35" i="4"/>
  <c r="G34" i="4"/>
  <c r="D37" i="3"/>
  <c r="E37" i="3" s="1"/>
  <c r="D61" i="3"/>
  <c r="E61" i="3" s="1"/>
  <c r="F48" i="3"/>
  <c r="G48" i="3" s="1"/>
  <c r="D11" i="4"/>
  <c r="E11" i="4" s="1"/>
  <c r="F37" i="3"/>
  <c r="G37" i="3" s="1"/>
  <c r="F12" i="3"/>
  <c r="G12" i="3" s="1"/>
  <c r="G32" i="7"/>
  <c r="H32" i="7" s="1"/>
  <c r="E32" i="7"/>
  <c r="F32" i="7" s="1"/>
  <c r="G11" i="7"/>
  <c r="H11" i="7" s="1"/>
  <c r="E11" i="7"/>
  <c r="F11" i="7" s="1"/>
  <c r="F35" i="4" l="1"/>
  <c r="E35" i="4"/>
  <c r="D73" i="3"/>
  <c r="E73" i="3" s="1"/>
  <c r="F61" i="3"/>
  <c r="G61" i="3" s="1"/>
  <c r="D49" i="3"/>
  <c r="E49" i="3" s="1"/>
  <c r="F11" i="4"/>
  <c r="G11" i="4" s="1"/>
  <c r="G33" i="7"/>
  <c r="H33" i="7" s="1"/>
  <c r="E33" i="7"/>
  <c r="F33" i="7" s="1"/>
  <c r="G12" i="7"/>
  <c r="H12" i="7" s="1"/>
  <c r="E12" i="7"/>
  <c r="F12" i="7" s="1"/>
  <c r="D36" i="4" l="1"/>
  <c r="G35" i="4"/>
  <c r="F49" i="3"/>
  <c r="G49" i="3" s="1"/>
  <c r="D62" i="3"/>
  <c r="E62" i="3" s="1"/>
  <c r="F73" i="3"/>
  <c r="G73" i="3" s="1"/>
  <c r="D12" i="4"/>
  <c r="E12" i="4" s="1"/>
  <c r="G34" i="7"/>
  <c r="H34" i="7" s="1"/>
  <c r="E34" i="7"/>
  <c r="F34" i="7" s="1"/>
  <c r="G13" i="7"/>
  <c r="H13" i="7" s="1"/>
  <c r="E13" i="7"/>
  <c r="F13" i="7" s="1"/>
  <c r="F36" i="4" l="1"/>
  <c r="E36" i="4"/>
  <c r="F62" i="3"/>
  <c r="G62" i="3" s="1"/>
  <c r="D74" i="3"/>
  <c r="E74" i="3" s="1"/>
  <c r="F12" i="4"/>
  <c r="G12" i="4" s="1"/>
  <c r="G35" i="7"/>
  <c r="H35" i="7" s="1"/>
  <c r="E35" i="7"/>
  <c r="F35" i="7" s="1"/>
  <c r="G14" i="7"/>
  <c r="H14" i="7" s="1"/>
  <c r="E14" i="7"/>
  <c r="F14" i="7" s="1"/>
  <c r="D37" i="4" l="1"/>
  <c r="G36" i="4"/>
  <c r="D87" i="3"/>
  <c r="E87" i="3" s="1"/>
  <c r="F74" i="3"/>
  <c r="G74" i="3" s="1"/>
  <c r="D13" i="4"/>
  <c r="E13" i="4" s="1"/>
  <c r="G36" i="7"/>
  <c r="H36" i="7" s="1"/>
  <c r="E36" i="7"/>
  <c r="F36" i="7" s="1"/>
  <c r="G15" i="7"/>
  <c r="H15" i="7" s="1"/>
  <c r="E15" i="7"/>
  <c r="F15" i="7" s="1"/>
  <c r="F37" i="4" l="1"/>
  <c r="E37" i="4"/>
  <c r="D100" i="3"/>
  <c r="E100" i="3" s="1"/>
  <c r="F87" i="3"/>
  <c r="G87" i="3" s="1"/>
  <c r="F13" i="4"/>
  <c r="G13" i="4" s="1"/>
  <c r="G37" i="7"/>
  <c r="H37" i="7" s="1"/>
  <c r="E37" i="7"/>
  <c r="F37" i="7" s="1"/>
  <c r="G16" i="7"/>
  <c r="H16" i="7" s="1"/>
  <c r="E16" i="7"/>
  <c r="F16" i="7" s="1"/>
  <c r="D38" i="4" l="1"/>
  <c r="G37" i="4"/>
  <c r="F100" i="3"/>
  <c r="G100" i="3" s="1"/>
  <c r="D14" i="4"/>
  <c r="E14" i="4" s="1"/>
  <c r="E38" i="7"/>
  <c r="F38" i="7" s="1"/>
  <c r="G38" i="7"/>
  <c r="H38" i="7" s="1"/>
  <c r="E17" i="7"/>
  <c r="F17" i="7" s="1"/>
  <c r="G17" i="7"/>
  <c r="H17" i="7" s="1"/>
  <c r="F38" i="4" l="1"/>
  <c r="E38" i="4"/>
  <c r="F14" i="4"/>
  <c r="G14" i="4" s="1"/>
  <c r="G39" i="7"/>
  <c r="H39" i="7" s="1"/>
  <c r="E39" i="7"/>
  <c r="F39" i="7" s="1"/>
  <c r="E18" i="7"/>
  <c r="F18" i="7" s="1"/>
  <c r="G18" i="7"/>
  <c r="H18" i="7" s="1"/>
  <c r="D39" i="4" l="1"/>
  <c r="G38" i="4"/>
  <c r="D15" i="4"/>
  <c r="E15" i="4" s="1"/>
  <c r="G40" i="7"/>
  <c r="H40" i="7" s="1"/>
  <c r="E40" i="7"/>
  <c r="F40" i="7" s="1"/>
  <c r="G19" i="7"/>
  <c r="H19" i="7" s="1"/>
  <c r="E19" i="7"/>
  <c r="F19" i="7" s="1"/>
  <c r="F39" i="4" l="1"/>
  <c r="E39" i="4"/>
  <c r="F15" i="4"/>
  <c r="G15" i="4" s="1"/>
  <c r="E41" i="7"/>
  <c r="F41" i="7" s="1"/>
  <c r="G41" i="7"/>
  <c r="H41" i="7" s="1"/>
  <c r="G20" i="7"/>
  <c r="H20" i="7" s="1"/>
  <c r="E20" i="7"/>
  <c r="F20" i="7" s="1"/>
  <c r="D40" i="4" l="1"/>
  <c r="G39" i="4"/>
  <c r="D16" i="4"/>
  <c r="E16" i="4" s="1"/>
  <c r="E42" i="7"/>
  <c r="F42" i="7" s="1"/>
  <c r="G42" i="7"/>
  <c r="H42" i="7" s="1"/>
  <c r="F40" i="4" l="1"/>
  <c r="E40" i="4"/>
  <c r="F16" i="4"/>
  <c r="G16" i="4" s="1"/>
  <c r="G43" i="7"/>
  <c r="H43" i="7" s="1"/>
  <c r="E43" i="7"/>
  <c r="F43" i="7" s="1"/>
  <c r="D41" i="4" l="1"/>
  <c r="G40" i="4"/>
  <c r="D17" i="4"/>
  <c r="E17" i="4" s="1"/>
  <c r="F41" i="4" l="1"/>
  <c r="E41" i="4"/>
  <c r="F17" i="4"/>
  <c r="G17" i="4" s="1"/>
  <c r="D42" i="4" l="1"/>
  <c r="G41" i="4"/>
  <c r="D18" i="4"/>
  <c r="E18" i="4" s="1"/>
  <c r="F42" i="4" l="1"/>
  <c r="E42" i="4"/>
  <c r="F18" i="4"/>
  <c r="G18" i="4" s="1"/>
  <c r="D43" i="4" l="1"/>
  <c r="G42" i="4"/>
  <c r="D19" i="4"/>
  <c r="E19" i="4" s="1"/>
  <c r="F43" i="4" l="1"/>
  <c r="G43" i="4" s="1"/>
  <c r="E43" i="4"/>
  <c r="F19" i="4"/>
  <c r="G19" i="4" s="1"/>
  <c r="D9" i="5" l="1"/>
  <c r="F9" i="5" l="1"/>
  <c r="G9" i="5" s="1"/>
  <c r="E9" i="5"/>
</calcChain>
</file>

<file path=xl/sharedStrings.xml><?xml version="1.0" encoding="utf-8"?>
<sst xmlns="http://schemas.openxmlformats.org/spreadsheetml/2006/main" count="455" uniqueCount="99">
  <si>
    <t>MC0215-21</t>
  </si>
  <si>
    <t>Auction Calendar 2022/2023 for Capacity Allocation Mechanism Network Code</t>
  </si>
  <si>
    <t>EXPLANATORY NOTE/DISCLAIMER</t>
  </si>
  <si>
    <r>
      <t xml:space="preserve">The Network Code on Capacity Allocation Mechanisms in Gas Transmission Systems (CAM NC) was adopted as a European Commission Regulation under the reference COMMISSION REGULATION (EU) No 2017/459 of 16 March 2017.  
The CAM NC contains a definition for ‘auction calendar,’ as follows: 
‘a table displaying information relating to specific auctions which is published by ENTSOG by January of every calendar year for auctions taking place during the period of March until February of the following calendar year and consisting of all relevant timings for auctions, including starting dates and standard capacity products to which they apply.’
Such definition creates therefore an obligation on ENTSOG.
</t>
    </r>
    <r>
      <rPr>
        <sz val="14"/>
        <rFont val="Calibri"/>
        <family val="2"/>
        <scheme val="minor"/>
      </rPr>
      <t xml:space="preserve">No start of CAM NC auction for yearly, quarterly and monthly products will take place on European bank holidays, which correspond to days observed as public holidays in many European countries. The following days are considered as European bank holidays on which CAM auctions for the abovementioned products could in theory occur, based on CAM NC rules for auction dates, but should not take place: Easter Monday (variable date), Labour Day (1 May), Ascension Day (variable date), Pentecost Monday (variable date), All Saints' Day (1 November), and the Christmas period (from 24 December to 26 December). Therefore, if the auction date based on CAM rules falls on a European bank holiday, the auction will be postponed to the next day which is not a European bank holiday. </t>
    </r>
    <r>
      <rPr>
        <sz val="14"/>
        <color theme="1"/>
        <rFont val="Calibri"/>
        <family val="2"/>
        <scheme val="minor"/>
      </rPr>
      <t xml:space="preserve">
</t>
    </r>
  </si>
  <si>
    <r>
      <t xml:space="preserve">If an ascending clock auction has not ended by the scheduled starting point (according to the auction calendar) of the next auction for capacity covering the same period, the first auction shall close and no capacity shall be allocated. The capacity shall be offered in the next relevant auction (Art. 17 (22) CAM NC). ENTSOG propose the following </t>
    </r>
    <r>
      <rPr>
        <u/>
        <sz val="14"/>
        <color theme="1"/>
        <rFont val="Calibri"/>
        <family val="2"/>
        <scheme val="minor"/>
      </rPr>
      <t>non-binding</t>
    </r>
    <r>
      <rPr>
        <sz val="14"/>
        <color theme="1"/>
        <rFont val="Calibri"/>
        <family val="2"/>
        <scheme val="minor"/>
      </rPr>
      <t xml:space="preserve"> termination time (time references in CE(S)T) for the specific auction:</t>
    </r>
  </si>
  <si>
    <r>
      <rPr>
        <sz val="14"/>
        <rFont val="Calibri"/>
        <family val="2"/>
        <scheme val="minor"/>
      </rPr>
      <t>Monthly auction: D-1 at 14:00 after 3rd bidding round at D-1</t>
    </r>
    <r>
      <rPr>
        <sz val="14"/>
        <color rgb="FFFF0000"/>
        <rFont val="Calibri"/>
        <family val="2"/>
        <scheme val="minor"/>
      </rPr>
      <t xml:space="preserve">
</t>
    </r>
    <r>
      <rPr>
        <sz val="14"/>
        <color theme="1"/>
        <rFont val="Calibri"/>
        <family val="2"/>
        <scheme val="minor"/>
      </rPr>
      <t xml:space="preserve">
Quarterly auction: Last Thursday (before monthly auction starts) at 18:00
Yearly auction: Last Thursday (before quarterly auction starts) at 18:00</t>
    </r>
  </si>
  <si>
    <t>Years</t>
  </si>
  <si>
    <t>coverd</t>
  </si>
  <si>
    <t>Please select the values in red</t>
  </si>
  <si>
    <t xml:space="preserve">Rank of day </t>
  </si>
  <si>
    <t>Day</t>
  </si>
  <si>
    <t>Month</t>
  </si>
  <si>
    <t>Year</t>
  </si>
  <si>
    <t>Years: please type in value</t>
  </si>
  <si>
    <t xml:space="preserve">What is the day corresponding to the </t>
  </si>
  <si>
    <t>Sunday</t>
  </si>
  <si>
    <t xml:space="preserve">of </t>
  </si>
  <si>
    <t>October</t>
  </si>
  <si>
    <t>?</t>
  </si>
  <si>
    <t xml:space="preserve">Daylight saving time starting and ending dates </t>
  </si>
  <si>
    <t>Other: please select in drop-down lists</t>
  </si>
  <si>
    <t>Answer</t>
  </si>
  <si>
    <t>Please don't change values in this box!</t>
  </si>
  <si>
    <t>Week rank</t>
  </si>
  <si>
    <t xml:space="preserve">Day </t>
  </si>
  <si>
    <t>Monday</t>
  </si>
  <si>
    <t>January</t>
  </si>
  <si>
    <t>Tuesday</t>
  </si>
  <si>
    <t>February</t>
  </si>
  <si>
    <t>Wednesday</t>
  </si>
  <si>
    <t>March</t>
  </si>
  <si>
    <t>Thursday</t>
  </si>
  <si>
    <t>April</t>
  </si>
  <si>
    <t>Friday</t>
  </si>
  <si>
    <t>May</t>
  </si>
  <si>
    <t>Saturday</t>
  </si>
  <si>
    <t>June</t>
  </si>
  <si>
    <t>July</t>
  </si>
  <si>
    <t>August</t>
  </si>
  <si>
    <t>September</t>
  </si>
  <si>
    <t>November</t>
  </si>
  <si>
    <t>December</t>
  </si>
  <si>
    <t>CAM NC AUCTION CALENDAR: YEARLY</t>
  </si>
  <si>
    <t>From</t>
  </si>
  <si>
    <t>to</t>
  </si>
  <si>
    <t>FIRM CAPACITY - 1st Monday of July</t>
  </si>
  <si>
    <t>Publication Date</t>
  </si>
  <si>
    <t>Start date</t>
  </si>
  <si>
    <t>Start time (UTC)</t>
  </si>
  <si>
    <t>Run date</t>
  </si>
  <si>
    <t>Run start (UTC)</t>
  </si>
  <si>
    <t>End date</t>
  </si>
  <si>
    <t>End time (UTC)</t>
  </si>
  <si>
    <t>*</t>
  </si>
  <si>
    <t>* in case of auctioning offer levels including incremental capacity, Art. 28.3 CAM NC publication timescales have to be taken into account (2 months before auction start date)</t>
  </si>
  <si>
    <r>
      <t>INTERRUPTIBLE CAPACITY - 3rd</t>
    </r>
    <r>
      <rPr>
        <b/>
        <sz val="12"/>
        <color theme="1"/>
        <rFont val="Calibri (Body)"/>
        <charset val="238"/>
      </rPr>
      <t xml:space="preserve"> </t>
    </r>
    <r>
      <rPr>
        <b/>
        <sz val="12"/>
        <color theme="1"/>
        <rFont val="Calibri (Body)"/>
      </rPr>
      <t>Monday of July</t>
    </r>
  </si>
  <si>
    <t>Auction</t>
  </si>
  <si>
    <t xml:space="preserve">Product </t>
  </si>
  <si>
    <t>CAM NC AUCTION CALENDAR: Quarterly</t>
  </si>
  <si>
    <t>1st ANNUAL QUARTERLY CAPACITY AUCTION</t>
  </si>
  <si>
    <t>FIRM CAPACITY - 1st Monday of August</t>
  </si>
  <si>
    <t xml:space="preserve"> </t>
  </si>
  <si>
    <r>
      <t>INTERRUPTIBLE CAPACITY - 1st Monday of September</t>
    </r>
    <r>
      <rPr>
        <sz val="12"/>
        <color theme="1"/>
        <rFont val="Calibri (Body)"/>
      </rPr>
      <t xml:space="preserve"> </t>
    </r>
  </si>
  <si>
    <t>2nd ANNUAL QUARTERLY CAPACITY AUCTION</t>
  </si>
  <si>
    <t>FIRM CAPACITY - 1st Monday of November</t>
  </si>
  <si>
    <r>
      <t>INTERRUPTIBLE CAPACITY - 1st Monday of December</t>
    </r>
    <r>
      <rPr>
        <sz val="12"/>
        <color theme="1"/>
        <rFont val="Calibri (Body)"/>
      </rPr>
      <t xml:space="preserve"> </t>
    </r>
  </si>
  <si>
    <t>3rd ANNUAL QUARTERLY CAPACITY AUCTION</t>
  </si>
  <si>
    <t>FIRM CAPACITY - 1st Monday of February</t>
  </si>
  <si>
    <r>
      <t>INTERRUPTIBLE CAPACITY - 1st Monday of March</t>
    </r>
    <r>
      <rPr>
        <sz val="12"/>
        <color theme="1"/>
        <rFont val="Calibri (Body)"/>
      </rPr>
      <t xml:space="preserve"> </t>
    </r>
  </si>
  <si>
    <t>4th ANNUAL QUARTERLY CAPACITY AUCTION</t>
  </si>
  <si>
    <t>FIRM CAPACITY - 1st Monday of May</t>
  </si>
  <si>
    <t>Publication Date is kept on the basis of the 'theoretical' 1 May firm quarterly auction day, i.e. 14 days before</t>
  </si>
  <si>
    <r>
      <t>INTERRUPTIBLE CAPACITY - 1st Monday of June</t>
    </r>
    <r>
      <rPr>
        <sz val="12"/>
        <color theme="1"/>
        <rFont val="Calibri (Body)"/>
      </rPr>
      <t xml:space="preserve"> </t>
    </r>
  </si>
  <si>
    <t>CAM NC AUCTION CALENDAR: Monthly</t>
  </si>
  <si>
    <t xml:space="preserve">FIRM CAPACITY - 3rd Monday of M-1 </t>
  </si>
  <si>
    <t>INTERRUPTIBLE CAPACITY -  4th Tuesday of M-1</t>
  </si>
  <si>
    <t>CAM NC AUCTION CALENDAR: Daily</t>
  </si>
  <si>
    <t xml:space="preserve">FIRM CAPACITY - default timing </t>
  </si>
  <si>
    <t>as an example for days falling on winter time</t>
  </si>
  <si>
    <t>as an example for days falling on daylight saving time</t>
  </si>
  <si>
    <t>and repeating daily through 28.02.2023</t>
  </si>
  <si>
    <t>INTERRUPTIBLE CAPACITY - 1 hour after FDA auction</t>
  </si>
  <si>
    <t>CAM NC AUCTION CALENDAR: Within-Day</t>
  </si>
  <si>
    <t>,</t>
  </si>
  <si>
    <t>FIRM CAPACITY</t>
  </si>
  <si>
    <t>Subject to capacity being made available, a within-day capacity auction shall be held every hour during gas day.</t>
  </si>
  <si>
    <t>Each hour on the relevant gas day, capacity effective from the hour + 4 shall be auctioned as within-day capacity.</t>
  </si>
  <si>
    <t>The first bidding round shall open directly on the next hour bar following the publication of results of the last daily product auction (including interruptible if offered).</t>
  </si>
  <si>
    <t>Each bidding round shall open at the start of every hour on the relevant gas day.</t>
  </si>
  <si>
    <t>The duration of each bidding round shall be 30 minutes as of the opening of the bidding round.</t>
  </si>
  <si>
    <t>The first bidding round closes at 01:30 UTC (winter time) or 00:30 UTC (daylight saving) before the gas day.</t>
  </si>
  <si>
    <t>The last bidding round shall close at 00:30 UTC (winter time) or 23:30 UTC (daylight saving) on the relevant gas day.</t>
  </si>
  <si>
    <t>The allocation of successful bids shall be effective from 05:00 UTC (winter time) or 04:00 UTC (daylight saving) on the relevant gas day.</t>
  </si>
  <si>
    <t>INTERRUPTIBLE CAPACITY</t>
  </si>
  <si>
    <t>Within-day interruptible capacity shall be allocated by means of an over-nomination procedure.</t>
  </si>
  <si>
    <r>
      <rPr>
        <b/>
        <i/>
        <sz val="9"/>
        <color rgb="FFFF0000"/>
        <rFont val="Calibri (Body)"/>
      </rPr>
      <t>CAM holiday exception (May 2023):</t>
    </r>
    <r>
      <rPr>
        <i/>
        <sz val="9"/>
        <color rgb="FFFF0000"/>
        <rFont val="Calibri (Body)"/>
      </rPr>
      <t xml:space="preserve"> since the 1st Monday of May 2023 is 1 May 2023 - i.e., Labour Day, which is a CAM holiday - the start date of the firm auction is postponed to the next working day, i.e. Tuesday 2 May 2023</t>
    </r>
  </si>
  <si>
    <r>
      <t>Dates indicated for interruptible auctions must be considered as the European standard defaults, not preventing the possibility for respective firm auctions to continue in case still not closed on the days indicated for interruptible auctions starts. In these cases, the interruptible auctions will open the next possible day after the closing of the respective firm auctions (starting 8:00 am UTC winter time; 07:00 daylight saving time).</t>
    </r>
    <r>
      <rPr>
        <sz val="14"/>
        <color rgb="FFFF0000"/>
        <rFont val="Calibri"/>
        <family val="2"/>
        <scheme val="minor"/>
      </rPr>
      <t xml:space="preserve">
</t>
    </r>
    <r>
      <rPr>
        <sz val="14"/>
        <color theme="1"/>
        <rFont val="Calibri"/>
        <family val="2"/>
        <scheme val="minor"/>
      </rPr>
      <t xml:space="preserve">
</t>
    </r>
    <r>
      <rPr>
        <sz val="14"/>
        <rFont val="Calibri"/>
        <family val="2"/>
        <scheme val="minor"/>
      </rPr>
      <t xml:space="preserve">The minimum obligation set via the CAM Regulation is for TSOs to offer Interruptible capacity the day ahead (DA). </t>
    </r>
    <r>
      <rPr>
        <sz val="14"/>
        <color theme="1"/>
        <rFont val="Calibri"/>
        <family val="2"/>
        <scheme val="minor"/>
      </rPr>
      <t xml:space="preserve">
TSOs may at their own discretion offer Interruptible capacity for durations longer than DA. This does not imply in any way (nor does it set a precedence) for other TSOs to offer Interruptible capacity more than the minimum obligation prescribed under CAM.
Specific adjustments are needed for Monthly auctions.
</t>
    </r>
  </si>
  <si>
    <t>Final</t>
  </si>
  <si>
    <r>
      <t xml:space="preserve">Version date: </t>
    </r>
    <r>
      <rPr>
        <sz val="12"/>
        <color rgb="FFFF0000"/>
        <rFont val="Calibri"/>
        <family val="2"/>
        <scheme val="minor"/>
      </rPr>
      <t>4 January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</si>
</sst>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d\.mm\.yy;@"/>
    <numFmt numFmtId="165" formatCode="dd\.mm\.yyyy;@"/>
    <numFmt numFmtId="166" formatCode="d/mm/yyyy;@"/>
    <numFmt numFmtId="167" formatCode="hh:"/>
  </numFmts>
  <fonts count="55">
    <font>
      <sz val="12"/>
      <color theme="1"/>
      <name val="Calibri (Body)"/>
      <family val="2"/>
    </font>
    <font>
      <sz val="11"/>
      <color theme="1"/>
      <name val="Calibri"/>
      <family val="2"/>
      <scheme val="minor"/>
    </font>
    <font>
      <b/>
      <sz val="12"/>
      <color theme="1"/>
      <name val="Calibri (Body)"/>
    </font>
    <font>
      <b/>
      <i/>
      <sz val="12"/>
      <color theme="1"/>
      <name val="Calibri (Body)"/>
    </font>
    <font>
      <b/>
      <sz val="14"/>
      <color theme="1"/>
      <name val="Calibri (Body)"/>
    </font>
    <font>
      <sz val="11"/>
      <color theme="1"/>
      <name val="Calibri (Body)"/>
      <family val="2"/>
    </font>
    <font>
      <sz val="10"/>
      <color theme="1"/>
      <name val="Calibri (Body)"/>
      <family val="2"/>
    </font>
    <font>
      <sz val="12"/>
      <color theme="1"/>
      <name val="Calibri (Body)"/>
    </font>
    <font>
      <sz val="11"/>
      <color theme="1"/>
      <name val="Calibri"/>
      <family val="2"/>
      <scheme val="minor"/>
    </font>
    <font>
      <sz val="11"/>
      <color indexed="8"/>
      <name val="Calibri"/>
      <family val="2"/>
    </font>
    <font>
      <i/>
      <sz val="11"/>
      <color theme="1"/>
      <name val="Calibri (Body)"/>
    </font>
    <font>
      <sz val="10"/>
      <color theme="1"/>
      <name val="Calibri (Body)"/>
    </font>
    <font>
      <i/>
      <sz val="12"/>
      <color rgb="FFFF0000"/>
      <name val="Calibri (Body)"/>
    </font>
    <font>
      <b/>
      <sz val="12"/>
      <color rgb="FF00B050"/>
      <name val="Calibri (Body)"/>
    </font>
    <font>
      <b/>
      <sz val="12"/>
      <color rgb="FF00B050"/>
      <name val="Arial"/>
      <family val="2"/>
    </font>
    <font>
      <sz val="12"/>
      <color rgb="FFFF0000"/>
      <name val="Arial"/>
      <family val="2"/>
    </font>
    <font>
      <sz val="12"/>
      <name val="Calibri (Body)"/>
      <family val="2"/>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2"/>
      <color theme="1"/>
      <name val="Calibri (Body)"/>
      <charset val="238"/>
    </font>
    <font>
      <b/>
      <sz val="12"/>
      <name val="Calibri (Body)"/>
      <charset val="238"/>
    </font>
    <font>
      <sz val="12"/>
      <color theme="1"/>
      <name val="Calibri"/>
      <family val="2"/>
    </font>
    <font>
      <sz val="10"/>
      <color rgb="FFFF0000"/>
      <name val="Calibri (Body)"/>
    </font>
    <font>
      <sz val="12"/>
      <color rgb="FFFF0000"/>
      <name val="Calibri (Body)"/>
      <family val="2"/>
    </font>
    <font>
      <strike/>
      <sz val="10"/>
      <color rgb="FFFF0000"/>
      <name val="Calibri (Body)"/>
    </font>
    <font>
      <sz val="12"/>
      <name val="Calibri (Body)"/>
    </font>
    <font>
      <sz val="10"/>
      <name val="Calibri (Body)"/>
    </font>
    <font>
      <b/>
      <sz val="12"/>
      <name val="Calibri (Body)"/>
    </font>
    <font>
      <b/>
      <sz val="11"/>
      <color rgb="FFFF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70C0"/>
      <name val="Calibri"/>
      <family val="2"/>
      <scheme val="minor"/>
    </font>
    <font>
      <b/>
      <i/>
      <sz val="11"/>
      <color rgb="FF7030A0"/>
      <name val="Calibri"/>
      <family val="2"/>
      <scheme val="minor"/>
    </font>
    <font>
      <b/>
      <i/>
      <sz val="11"/>
      <color theme="1"/>
      <name val="Calibri"/>
      <family val="2"/>
      <scheme val="minor"/>
    </font>
    <font>
      <b/>
      <sz val="12"/>
      <color rgb="FF7030A0"/>
      <name val="Calibri"/>
      <family val="2"/>
      <scheme val="minor"/>
    </font>
    <font>
      <b/>
      <sz val="12"/>
      <color rgb="FFFF0000"/>
      <name val="Calibri"/>
      <family val="2"/>
      <scheme val="minor"/>
    </font>
    <font>
      <u/>
      <sz val="14"/>
      <color theme="1"/>
      <name val="Calibri"/>
      <family val="2"/>
      <scheme val="minor"/>
    </font>
    <font>
      <sz val="14"/>
      <name val="Calibri"/>
      <family val="2"/>
      <scheme val="minor"/>
    </font>
    <font>
      <sz val="11"/>
      <color rgb="FFFF0000"/>
      <name val="Calibri"/>
      <family val="2"/>
      <scheme val="minor"/>
    </font>
    <font>
      <i/>
      <sz val="9"/>
      <color rgb="FFFF0000"/>
      <name val="Calibri (Body)"/>
    </font>
    <font>
      <i/>
      <sz val="9"/>
      <color rgb="FF0070C0"/>
      <name val="Calibri (Body)"/>
    </font>
    <font>
      <b/>
      <i/>
      <sz val="9"/>
      <color rgb="FFFF0000"/>
      <name val="Calibri (Body)"/>
    </font>
    <font>
      <i/>
      <sz val="11"/>
      <color rgb="FFFF0000"/>
      <name val="Calibri"/>
      <family val="2"/>
      <scheme val="minor"/>
    </font>
    <font>
      <sz val="9"/>
      <color theme="1"/>
      <name val="Calibri (Body)"/>
    </font>
    <font>
      <i/>
      <sz val="9"/>
      <color theme="9" tint="-0.499984740745262"/>
      <name val="Calibri (Body)"/>
    </font>
    <font>
      <sz val="12"/>
      <color theme="9" tint="-0.499984740745262"/>
      <name val="Calibri (Body)"/>
    </font>
    <font>
      <sz val="10"/>
      <color theme="9" tint="-0.499984740745262"/>
      <name val="Calibri (Body)"/>
    </font>
    <font>
      <sz val="12"/>
      <color rgb="FFFF0000"/>
      <name val="Calibri (Body)"/>
    </font>
    <font>
      <sz val="12"/>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39997558519241921"/>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12">
    <xf numFmtId="0" fontId="0" fillId="0" borderId="0"/>
    <xf numFmtId="0" fontId="8" fillId="0" borderId="0"/>
    <xf numFmtId="0" fontId="9" fillId="0" borderId="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cellStyleXfs>
  <cellXfs count="159">
    <xf numFmtId="0" fontId="0" fillId="0" borderId="0" xfId="0"/>
    <xf numFmtId="0" fontId="0" fillId="2" borderId="0" xfId="0" applyFill="1"/>
    <xf numFmtId="0" fontId="2" fillId="2" borderId="0" xfId="0" applyFont="1" applyFill="1"/>
    <xf numFmtId="20" fontId="0" fillId="2" borderId="0" xfId="0" applyNumberFormat="1" applyFill="1" applyAlignment="1">
      <alignment horizontal="center"/>
    </xf>
    <xf numFmtId="0" fontId="4" fillId="2" borderId="0" xfId="0" applyFont="1" applyFill="1"/>
    <xf numFmtId="0" fontId="2" fillId="2" borderId="4" xfId="0" applyFont="1" applyFill="1" applyBorder="1"/>
    <xf numFmtId="0" fontId="2" fillId="2" borderId="4" xfId="0" applyFont="1" applyFill="1" applyBorder="1" applyAlignment="1">
      <alignment horizontal="center"/>
    </xf>
    <xf numFmtId="0" fontId="11" fillId="2" borderId="0" xfId="0" applyFont="1" applyFill="1"/>
    <xf numFmtId="0" fontId="12" fillId="2" borderId="0" xfId="0" applyFont="1" applyFill="1"/>
    <xf numFmtId="14" fontId="14" fillId="2" borderId="0" xfId="0" quotePrefix="1" applyNumberFormat="1" applyFont="1" applyFill="1" applyAlignment="1">
      <alignment horizontal="center"/>
    </xf>
    <xf numFmtId="0" fontId="15" fillId="2" borderId="0" xfId="0" applyFont="1" applyFill="1"/>
    <xf numFmtId="0" fontId="0" fillId="2" borderId="0" xfId="0" applyFill="1" applyAlignment="1">
      <alignment horizontal="center"/>
    </xf>
    <xf numFmtId="14" fontId="13" fillId="2" borderId="0" xfId="0" applyNumberFormat="1" applyFont="1" applyFill="1" applyAlignment="1">
      <alignment horizontal="center"/>
    </xf>
    <xf numFmtId="0" fontId="16" fillId="2" borderId="0" xfId="0" applyFont="1" applyFill="1"/>
    <xf numFmtId="0" fontId="8" fillId="0" borderId="0" xfId="1"/>
    <xf numFmtId="0" fontId="19" fillId="0" borderId="0" xfId="1" applyFont="1" applyAlignment="1">
      <alignment horizontal="center"/>
    </xf>
    <xf numFmtId="0" fontId="20" fillId="0" borderId="0" xfId="1" applyFont="1" applyAlignment="1">
      <alignment horizontal="center"/>
    </xf>
    <xf numFmtId="0" fontId="21" fillId="0" borderId="5" xfId="1" applyFont="1" applyBorder="1"/>
    <xf numFmtId="0" fontId="17" fillId="0" borderId="6" xfId="1" applyFont="1" applyBorder="1"/>
    <xf numFmtId="0" fontId="17" fillId="0" borderId="0" xfId="1" applyFont="1"/>
    <xf numFmtId="165" fontId="0" fillId="2" borderId="0" xfId="0" applyNumberFormat="1" applyFill="1" applyAlignment="1">
      <alignment horizontal="center"/>
    </xf>
    <xf numFmtId="0" fontId="4" fillId="0" borderId="0" xfId="0" applyFont="1"/>
    <xf numFmtId="0" fontId="2" fillId="0" borderId="0" xfId="0" applyFont="1"/>
    <xf numFmtId="0" fontId="2" fillId="0" borderId="4" xfId="0" applyFont="1" applyBorder="1"/>
    <xf numFmtId="0" fontId="2" fillId="0" borderId="4" xfId="0" applyFont="1" applyBorder="1" applyAlignment="1">
      <alignment horizontal="center"/>
    </xf>
    <xf numFmtId="165" fontId="0" fillId="0" borderId="0" xfId="0" applyNumberFormat="1" applyAlignment="1">
      <alignment horizontal="center"/>
    </xf>
    <xf numFmtId="20" fontId="0" fillId="0" borderId="0" xfId="0" applyNumberFormat="1" applyAlignment="1">
      <alignment horizontal="center"/>
    </xf>
    <xf numFmtId="0" fontId="25" fillId="0" borderId="0" xfId="0" applyFont="1"/>
    <xf numFmtId="166" fontId="13" fillId="0" borderId="0" xfId="0" applyNumberFormat="1" applyFont="1" applyAlignment="1">
      <alignment horizontal="center"/>
    </xf>
    <xf numFmtId="164" fontId="0" fillId="0" borderId="0" xfId="0" applyNumberFormat="1" applyAlignment="1">
      <alignment horizontal="center"/>
    </xf>
    <xf numFmtId="164" fontId="3" fillId="0" borderId="0" xfId="0" applyNumberFormat="1" applyFont="1" applyAlignment="1">
      <alignment horizontal="left"/>
    </xf>
    <xf numFmtId="0" fontId="24" fillId="0" borderId="0" xfId="0" applyFont="1"/>
    <xf numFmtId="0" fontId="5" fillId="0" borderId="0" xfId="0" applyFont="1"/>
    <xf numFmtId="0" fontId="10" fillId="0" borderId="0" xfId="0" applyFont="1"/>
    <xf numFmtId="0" fontId="7" fillId="0" borderId="0" xfId="0" applyFont="1"/>
    <xf numFmtId="0" fontId="6" fillId="0" borderId="0" xfId="0" applyFont="1"/>
    <xf numFmtId="0" fontId="6" fillId="0" borderId="0" xfId="0" applyFont="1" applyAlignment="1">
      <alignment horizontal="left"/>
    </xf>
    <xf numFmtId="20" fontId="6" fillId="0" borderId="0" xfId="0" applyNumberFormat="1" applyFont="1" applyAlignment="1">
      <alignment horizontal="center"/>
    </xf>
    <xf numFmtId="0" fontId="26" fillId="0" borderId="0" xfId="0" applyFont="1"/>
    <xf numFmtId="0" fontId="22" fillId="2" borderId="6" xfId="1" applyFont="1" applyFill="1" applyBorder="1" applyAlignment="1">
      <alignment vertical="top" wrapText="1"/>
    </xf>
    <xf numFmtId="0" fontId="22" fillId="2" borderId="7" xfId="1" applyFont="1" applyFill="1" applyBorder="1" applyAlignment="1">
      <alignment vertical="top"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7" fillId="2" borderId="0" xfId="0" applyFont="1" applyFill="1"/>
    <xf numFmtId="20" fontId="28" fillId="2" borderId="0" xfId="0" quotePrefix="1" applyNumberFormat="1" applyFont="1" applyFill="1" applyAlignment="1">
      <alignment horizontal="center"/>
    </xf>
    <xf numFmtId="0" fontId="29" fillId="2" borderId="0" xfId="0" applyFont="1" applyFill="1"/>
    <xf numFmtId="0" fontId="31" fillId="2" borderId="0" xfId="0" applyFont="1" applyFill="1"/>
    <xf numFmtId="14" fontId="32" fillId="2" borderId="0" xfId="0" applyNumberFormat="1" applyFont="1" applyFill="1" applyAlignment="1">
      <alignment horizontal="center"/>
    </xf>
    <xf numFmtId="0" fontId="2" fillId="2" borderId="8" xfId="0" applyFont="1" applyFill="1" applyBorder="1"/>
    <xf numFmtId="0" fontId="2" fillId="2" borderId="8" xfId="0" applyFont="1" applyFill="1" applyBorder="1" applyAlignment="1">
      <alignment horizontal="center"/>
    </xf>
    <xf numFmtId="20" fontId="30" fillId="0" borderId="0" xfId="0" quotePrefix="1" applyNumberFormat="1" applyFont="1"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center"/>
    </xf>
    <xf numFmtId="14" fontId="0" fillId="0" borderId="0" xfId="0" applyNumberFormat="1"/>
    <xf numFmtId="0" fontId="36" fillId="0" borderId="0" xfId="0" applyFont="1"/>
    <xf numFmtId="0" fontId="35" fillId="0" borderId="0" xfId="0" applyFont="1"/>
    <xf numFmtId="0" fontId="35" fillId="0" borderId="0" xfId="0" applyFont="1" applyAlignment="1">
      <alignment horizontal="right"/>
    </xf>
    <xf numFmtId="0" fontId="33" fillId="0" borderId="0" xfId="0" applyFont="1" applyAlignment="1">
      <alignment horizontal="center"/>
    </xf>
    <xf numFmtId="0" fontId="34" fillId="0" borderId="4" xfId="0" applyFont="1" applyBorder="1" applyAlignment="1">
      <alignment horizontal="center"/>
    </xf>
    <xf numFmtId="0" fontId="36" fillId="0" borderId="0" xfId="0" applyFont="1" applyAlignment="1">
      <alignment horizontal="center"/>
    </xf>
    <xf numFmtId="14" fontId="37" fillId="0" borderId="4" xfId="0" applyNumberFormat="1" applyFont="1" applyBorder="1" applyAlignment="1">
      <alignment horizontal="center"/>
    </xf>
    <xf numFmtId="0" fontId="38" fillId="3" borderId="9" xfId="0" applyFont="1" applyFill="1" applyBorder="1"/>
    <xf numFmtId="0" fontId="36" fillId="3" borderId="10" xfId="0" applyFont="1" applyFill="1" applyBorder="1"/>
    <xf numFmtId="0" fontId="39" fillId="3" borderId="10" xfId="0" applyFont="1" applyFill="1" applyBorder="1" applyAlignment="1">
      <alignment horizontal="center"/>
    </xf>
    <xf numFmtId="0" fontId="39" fillId="3" borderId="10" xfId="0" applyFont="1" applyFill="1" applyBorder="1"/>
    <xf numFmtId="0" fontId="39" fillId="3" borderId="11" xfId="0" applyFont="1" applyFill="1" applyBorder="1" applyAlignment="1">
      <alignment horizontal="center"/>
    </xf>
    <xf numFmtId="0" fontId="36" fillId="3" borderId="12" xfId="0" applyFont="1" applyFill="1" applyBorder="1"/>
    <xf numFmtId="0" fontId="36" fillId="3" borderId="0" xfId="0" applyFont="1" applyFill="1"/>
    <xf numFmtId="0" fontId="36" fillId="3" borderId="0" xfId="0" applyFont="1" applyFill="1" applyAlignment="1">
      <alignment horizontal="center"/>
    </xf>
    <xf numFmtId="0" fontId="36" fillId="3" borderId="13" xfId="0" applyFont="1" applyFill="1" applyBorder="1" applyAlignment="1">
      <alignment horizontal="center"/>
    </xf>
    <xf numFmtId="0" fontId="36" fillId="3" borderId="13" xfId="0" applyFont="1" applyFill="1" applyBorder="1"/>
    <xf numFmtId="0" fontId="36" fillId="3" borderId="14" xfId="0" applyFont="1" applyFill="1" applyBorder="1"/>
    <xf numFmtId="0" fontId="36" fillId="3" borderId="15" xfId="0" applyFont="1" applyFill="1" applyBorder="1"/>
    <xf numFmtId="0" fontId="36" fillId="3" borderId="15" xfId="0" applyFont="1" applyFill="1" applyBorder="1" applyAlignment="1">
      <alignment horizontal="center"/>
    </xf>
    <xf numFmtId="0" fontId="36" fillId="3" borderId="16" xfId="0" applyFont="1" applyFill="1" applyBorder="1"/>
    <xf numFmtId="14" fontId="37" fillId="0" borderId="0" xfId="0" applyNumberFormat="1" applyFont="1" applyAlignment="1">
      <alignment horizontal="center"/>
    </xf>
    <xf numFmtId="14" fontId="0" fillId="2" borderId="0" xfId="0" applyNumberFormat="1" applyFill="1"/>
    <xf numFmtId="165" fontId="0" fillId="0" borderId="0" xfId="0" applyNumberFormat="1"/>
    <xf numFmtId="14" fontId="2" fillId="2" borderId="0" xfId="0" applyNumberFormat="1" applyFont="1" applyFill="1" applyAlignment="1">
      <alignment horizontal="center"/>
    </xf>
    <xf numFmtId="0" fontId="17" fillId="4" borderId="0" xfId="1" applyFont="1" applyFill="1" applyAlignment="1">
      <alignment horizontal="left"/>
    </xf>
    <xf numFmtId="14" fontId="37" fillId="0" borderId="17" xfId="0" applyNumberFormat="1" applyFont="1" applyBorder="1" applyAlignment="1">
      <alignment horizontal="center"/>
    </xf>
    <xf numFmtId="0" fontId="38" fillId="0" borderId="0" xfId="0" applyFont="1"/>
    <xf numFmtId="0" fontId="39" fillId="0" borderId="0" xfId="0" applyFont="1" applyAlignment="1">
      <alignment horizontal="center"/>
    </xf>
    <xf numFmtId="0" fontId="39" fillId="0" borderId="0" xfId="0" applyFont="1"/>
    <xf numFmtId="167" fontId="30" fillId="0" borderId="0" xfId="0" quotePrefix="1" applyNumberFormat="1" applyFont="1" applyAlignment="1">
      <alignment horizontal="center"/>
    </xf>
    <xf numFmtId="0" fontId="36" fillId="0" borderId="13" xfId="0" applyFont="1" applyBorder="1" applyAlignment="1">
      <alignment horizontal="center"/>
    </xf>
    <xf numFmtId="0" fontId="38" fillId="0" borderId="9" xfId="0" applyFont="1" applyBorder="1"/>
    <xf numFmtId="0" fontId="36" fillId="0" borderId="10" xfId="0" applyFont="1" applyBorder="1"/>
    <xf numFmtId="0" fontId="39" fillId="0" borderId="10" xfId="0" applyFont="1" applyBorder="1" applyAlignment="1">
      <alignment horizontal="center"/>
    </xf>
    <xf numFmtId="0" fontId="39" fillId="0" borderId="10" xfId="0" applyFont="1" applyBorder="1"/>
    <xf numFmtId="0" fontId="39" fillId="0" borderId="11" xfId="0" applyFont="1" applyBorder="1" applyAlignment="1">
      <alignment horizontal="center"/>
    </xf>
    <xf numFmtId="0" fontId="36" fillId="0" borderId="12" xfId="0" applyFont="1" applyBorder="1"/>
    <xf numFmtId="0" fontId="36" fillId="0" borderId="13" xfId="0" applyFont="1" applyBorder="1"/>
    <xf numFmtId="0" fontId="36" fillId="0" borderId="14" xfId="0" applyFont="1" applyBorder="1"/>
    <xf numFmtId="0" fontId="36" fillId="0" borderId="15" xfId="0" applyFont="1" applyBorder="1"/>
    <xf numFmtId="0" fontId="36" fillId="0" borderId="15" xfId="0" applyFont="1" applyBorder="1" applyAlignment="1">
      <alignment horizontal="center"/>
    </xf>
    <xf numFmtId="0" fontId="36" fillId="0" borderId="16" xfId="0" applyFont="1" applyBorder="1"/>
    <xf numFmtId="14" fontId="41" fillId="0" borderId="0" xfId="0" applyNumberFormat="1" applyFont="1"/>
    <xf numFmtId="14" fontId="41" fillId="0" borderId="15" xfId="0" applyNumberFormat="1" applyFont="1" applyBorder="1"/>
    <xf numFmtId="14" fontId="41" fillId="0" borderId="13" xfId="0" applyNumberFormat="1" applyFont="1" applyBorder="1"/>
    <xf numFmtId="14" fontId="41" fillId="0" borderId="16" xfId="0" applyNumberFormat="1" applyFont="1" applyBorder="1"/>
    <xf numFmtId="0" fontId="40" fillId="0" borderId="12" xfId="0" applyFont="1" applyBorder="1" applyAlignment="1">
      <alignment horizontal="center"/>
    </xf>
    <xf numFmtId="0" fontId="2" fillId="0" borderId="0" xfId="0" applyFont="1" applyAlignment="1">
      <alignment horizontal="right"/>
    </xf>
    <xf numFmtId="0" fontId="32" fillId="2" borderId="0" xfId="0" applyFont="1" applyFill="1" applyAlignment="1">
      <alignment horizontal="center"/>
    </xf>
    <xf numFmtId="0" fontId="32" fillId="5" borderId="0" xfId="0" applyFont="1" applyFill="1" applyAlignment="1">
      <alignment horizontal="center"/>
    </xf>
    <xf numFmtId="0" fontId="2" fillId="2" borderId="0" xfId="0" applyFont="1" applyFill="1" applyAlignment="1">
      <alignment horizontal="center"/>
    </xf>
    <xf numFmtId="0" fontId="32" fillId="0" borderId="0" xfId="0" applyFont="1" applyAlignment="1">
      <alignment horizontal="center"/>
    </xf>
    <xf numFmtId="14" fontId="14" fillId="0" borderId="0" xfId="0" quotePrefix="1" applyNumberFormat="1" applyFont="1" applyAlignment="1">
      <alignment horizontal="center"/>
    </xf>
    <xf numFmtId="0" fontId="22" fillId="2" borderId="5" xfId="1" applyFont="1" applyFill="1" applyBorder="1" applyAlignment="1">
      <alignment vertical="top" wrapText="1"/>
    </xf>
    <xf numFmtId="14" fontId="2" fillId="0" borderId="0" xfId="0" applyNumberFormat="1" applyFont="1" applyAlignment="1">
      <alignment horizontal="center"/>
    </xf>
    <xf numFmtId="0" fontId="17" fillId="0" borderId="0" xfId="1" applyFont="1" applyAlignment="1">
      <alignment horizontal="right"/>
    </xf>
    <xf numFmtId="0" fontId="18" fillId="0" borderId="0" xfId="1" applyFont="1" applyAlignment="1">
      <alignment horizontal="right" vertical="center"/>
    </xf>
    <xf numFmtId="0" fontId="44" fillId="0" borderId="0" xfId="1" applyFont="1"/>
    <xf numFmtId="0" fontId="45" fillId="2" borderId="0" xfId="0" applyFont="1" applyFill="1"/>
    <xf numFmtId="165" fontId="45" fillId="2" borderId="0" xfId="0" applyNumberFormat="1" applyFont="1" applyFill="1" applyAlignment="1">
      <alignment horizontal="center"/>
    </xf>
    <xf numFmtId="20" fontId="45" fillId="2" borderId="0" xfId="0" applyNumberFormat="1" applyFont="1" applyFill="1" applyAlignment="1">
      <alignment horizontal="center"/>
    </xf>
    <xf numFmtId="0" fontId="45" fillId="0" borderId="0" xfId="0" applyFont="1"/>
    <xf numFmtId="14" fontId="32" fillId="0" borderId="0" xfId="0" applyNumberFormat="1" applyFont="1" applyAlignment="1">
      <alignment horizontal="center"/>
    </xf>
    <xf numFmtId="0" fontId="1" fillId="0" borderId="0" xfId="1" applyFont="1"/>
    <xf numFmtId="0" fontId="46" fillId="0" borderId="0" xfId="0" applyFont="1"/>
    <xf numFmtId="0" fontId="38" fillId="3" borderId="12" xfId="0" applyFont="1" applyFill="1" applyBorder="1"/>
    <xf numFmtId="0" fontId="36" fillId="3" borderId="0" xfId="0" applyFont="1" applyFill="1" applyBorder="1"/>
    <xf numFmtId="0" fontId="39" fillId="3" borderId="0" xfId="0" applyFont="1" applyFill="1" applyBorder="1" applyAlignment="1">
      <alignment horizontal="center"/>
    </xf>
    <xf numFmtId="0" fontId="39" fillId="3" borderId="0" xfId="0" applyFont="1" applyFill="1" applyBorder="1"/>
    <xf numFmtId="0" fontId="39" fillId="3" borderId="13" xfId="0" applyFont="1" applyFill="1" applyBorder="1" applyAlignment="1">
      <alignment horizontal="center"/>
    </xf>
    <xf numFmtId="0" fontId="28" fillId="0" borderId="0" xfId="0" applyFont="1"/>
    <xf numFmtId="0" fontId="48" fillId="3" borderId="12" xfId="0" applyFont="1" applyFill="1" applyBorder="1"/>
    <xf numFmtId="0" fontId="48" fillId="3" borderId="0" xfId="0" applyFont="1" applyFill="1"/>
    <xf numFmtId="0" fontId="48" fillId="3" borderId="0" xfId="0" applyFont="1" applyFill="1" applyAlignment="1">
      <alignment horizontal="center"/>
    </xf>
    <xf numFmtId="0" fontId="48" fillId="3" borderId="13" xfId="0" applyFont="1" applyFill="1" applyBorder="1" applyAlignment="1">
      <alignment horizontal="center"/>
    </xf>
    <xf numFmtId="0" fontId="48" fillId="3" borderId="13" xfId="0" applyFont="1" applyFill="1" applyBorder="1"/>
    <xf numFmtId="0" fontId="49" fillId="0" borderId="0" xfId="0" applyFont="1"/>
    <xf numFmtId="0" fontId="51" fillId="2" borderId="0" xfId="0" applyFont="1" applyFill="1"/>
    <xf numFmtId="0" fontId="50" fillId="2" borderId="0" xfId="0" applyFont="1" applyFill="1"/>
    <xf numFmtId="0" fontId="52" fillId="2" borderId="0" xfId="0" applyFont="1" applyFill="1"/>
    <xf numFmtId="0" fontId="53" fillId="2" borderId="0" xfId="0" applyFont="1" applyFill="1"/>
    <xf numFmtId="14" fontId="2" fillId="2" borderId="4" xfId="0" applyNumberFormat="1" applyFont="1" applyFill="1" applyBorder="1" applyAlignment="1">
      <alignment horizontal="center"/>
    </xf>
    <xf numFmtId="14" fontId="14" fillId="2" borderId="4" xfId="0" quotePrefix="1" applyNumberFormat="1" applyFont="1" applyFill="1" applyBorder="1" applyAlignment="1">
      <alignment horizontal="center"/>
    </xf>
    <xf numFmtId="20" fontId="30" fillId="0" borderId="4" xfId="0" quotePrefix="1" applyNumberFormat="1" applyFont="1" applyBorder="1" applyAlignment="1">
      <alignment horizontal="center"/>
    </xf>
    <xf numFmtId="165" fontId="0" fillId="0" borderId="4" xfId="0" applyNumberFormat="1" applyBorder="1" applyAlignment="1">
      <alignment horizontal="center"/>
    </xf>
    <xf numFmtId="167" fontId="30" fillId="0" borderId="4" xfId="0" quotePrefix="1" applyNumberFormat="1" applyFont="1" applyBorder="1" applyAlignment="1">
      <alignment horizontal="center"/>
    </xf>
    <xf numFmtId="14" fontId="2" fillId="0" borderId="4" xfId="0" applyNumberFormat="1" applyFont="1" applyBorder="1" applyAlignment="1">
      <alignment horizontal="center"/>
    </xf>
    <xf numFmtId="14" fontId="14" fillId="0" borderId="4" xfId="0" quotePrefix="1" applyNumberFormat="1" applyFont="1" applyBorder="1" applyAlignment="1">
      <alignment horizontal="center"/>
    </xf>
    <xf numFmtId="0" fontId="40" fillId="0" borderId="9" xfId="0" applyFont="1" applyBorder="1" applyAlignment="1">
      <alignment horizontal="center"/>
    </xf>
    <xf numFmtId="0" fontId="40" fillId="0" borderId="10" xfId="0" applyFont="1" applyBorder="1" applyAlignment="1">
      <alignment horizontal="center"/>
    </xf>
    <xf numFmtId="0" fontId="40" fillId="0" borderId="11" xfId="0" applyFont="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45" fillId="2" borderId="0" xfId="0" applyFont="1" applyFill="1" applyAlignment="1">
      <alignment horizontal="left"/>
    </xf>
    <xf numFmtId="0" fontId="50" fillId="2" borderId="0" xfId="0" applyFont="1" applyFill="1" applyAlignment="1">
      <alignment horizontal="left"/>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54" fillId="0" borderId="0" xfId="1" applyFont="1" applyAlignment="1">
      <alignment horizontal="right"/>
    </xf>
  </cellXfs>
  <cellStyles count="12">
    <cellStyle name="_x000d__x000a_JournalTemplate=C:\COMFO\CTALK\JOURSTD.TPL_x000d__x000a_LbStateAddress=3 3 0 251 1 89 2 311_x000d__x000a_LbStateJou" xfId="2" xr:uid="{00000000-0005-0000-0000-000000000000}"/>
    <cellStyle name="_x000d__x000a_JournalTemplate=C:\COMFO\CTALK\JOURSTD.TPL_x000d__x000a_LbStateAddress=3 3 0 251 1 89 2 311_x000d__x000a_LbStateJou 2" xfId="3" xr:uid="{00000000-0005-0000-0000-000001000000}"/>
    <cellStyle name="Currency 2" xfId="4" xr:uid="{00000000-0005-0000-0000-000002000000}"/>
    <cellStyle name="Currency 2 2" xfId="5" xr:uid="{00000000-0005-0000-0000-000003000000}"/>
    <cellStyle name="Normal" xfId="0" builtinId="0"/>
    <cellStyle name="Normal 2" xfId="1" xr:uid="{00000000-0005-0000-0000-000005000000}"/>
    <cellStyle name="Normal 2 2" xfId="6" xr:uid="{00000000-0005-0000-0000-000006000000}"/>
    <cellStyle name="Standaard_Blad1" xfId="7" xr:uid="{00000000-0005-0000-0000-000007000000}"/>
    <cellStyle name="Standard 2" xfId="8" xr:uid="{00000000-0005-0000-0000-000008000000}"/>
    <cellStyle name="Standard 2 2" xfId="9" xr:uid="{00000000-0005-0000-0000-000009000000}"/>
    <cellStyle name="Standard 3" xfId="10" xr:uid="{00000000-0005-0000-0000-00000A000000}"/>
    <cellStyle name="Standard 3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2171701</xdr:colOff>
      <xdr:row>8</xdr:row>
      <xdr:rowOff>90664</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400050"/>
          <a:ext cx="21717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57149</xdr:rowOff>
    </xdr:from>
    <xdr:to>
      <xdr:col>7</xdr:col>
      <xdr:colOff>838200</xdr:colOff>
      <xdr:row>39</xdr:row>
      <xdr:rowOff>164728</xdr:rowOff>
    </xdr:to>
    <xdr:pic>
      <xdr:nvPicPr>
        <xdr:cNvPr id="3" name="Bild 28"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62299"/>
          <a:ext cx="8334375" cy="4489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2"/>
  <sheetViews>
    <sheetView showGridLines="0" tabSelected="1" zoomScale="90" zoomScaleNormal="90" workbookViewId="0"/>
  </sheetViews>
  <sheetFormatPr defaultColWidth="8.84375" defaultRowHeight="14.5"/>
  <cols>
    <col min="1" max="1" width="5.765625" style="14" customWidth="1"/>
    <col min="2" max="2" width="125" style="14" customWidth="1"/>
    <col min="3" max="3" width="2.53515625" style="14" customWidth="1"/>
    <col min="4" max="256" width="8.84375" style="14"/>
    <col min="257" max="257" width="3.3046875" style="14" customWidth="1"/>
    <col min="258" max="258" width="125" style="14" customWidth="1"/>
    <col min="259" max="259" width="2.53515625" style="14" customWidth="1"/>
    <col min="260" max="512" width="8.84375" style="14"/>
    <col min="513" max="513" width="3.3046875" style="14" customWidth="1"/>
    <col min="514" max="514" width="125" style="14" customWidth="1"/>
    <col min="515" max="515" width="2.53515625" style="14" customWidth="1"/>
    <col min="516" max="768" width="8.84375" style="14"/>
    <col min="769" max="769" width="3.3046875" style="14" customWidth="1"/>
    <col min="770" max="770" width="125" style="14" customWidth="1"/>
    <col min="771" max="771" width="2.53515625" style="14" customWidth="1"/>
    <col min="772" max="1024" width="8.84375" style="14"/>
    <col min="1025" max="1025" width="3.3046875" style="14" customWidth="1"/>
    <col min="1026" max="1026" width="125" style="14" customWidth="1"/>
    <col min="1027" max="1027" width="2.53515625" style="14" customWidth="1"/>
    <col min="1028" max="1280" width="8.84375" style="14"/>
    <col min="1281" max="1281" width="3.3046875" style="14" customWidth="1"/>
    <col min="1282" max="1282" width="125" style="14" customWidth="1"/>
    <col min="1283" max="1283" width="2.53515625" style="14" customWidth="1"/>
    <col min="1284" max="1536" width="8.84375" style="14"/>
    <col min="1537" max="1537" width="3.3046875" style="14" customWidth="1"/>
    <col min="1538" max="1538" width="125" style="14" customWidth="1"/>
    <col min="1539" max="1539" width="2.53515625" style="14" customWidth="1"/>
    <col min="1540" max="1792" width="8.84375" style="14"/>
    <col min="1793" max="1793" width="3.3046875" style="14" customWidth="1"/>
    <col min="1794" max="1794" width="125" style="14" customWidth="1"/>
    <col min="1795" max="1795" width="2.53515625" style="14" customWidth="1"/>
    <col min="1796" max="2048" width="8.84375" style="14"/>
    <col min="2049" max="2049" width="3.3046875" style="14" customWidth="1"/>
    <col min="2050" max="2050" width="125" style="14" customWidth="1"/>
    <col min="2051" max="2051" width="2.53515625" style="14" customWidth="1"/>
    <col min="2052" max="2304" width="8.84375" style="14"/>
    <col min="2305" max="2305" width="3.3046875" style="14" customWidth="1"/>
    <col min="2306" max="2306" width="125" style="14" customWidth="1"/>
    <col min="2307" max="2307" width="2.53515625" style="14" customWidth="1"/>
    <col min="2308" max="2560" width="8.84375" style="14"/>
    <col min="2561" max="2561" width="3.3046875" style="14" customWidth="1"/>
    <col min="2562" max="2562" width="125" style="14" customWidth="1"/>
    <col min="2563" max="2563" width="2.53515625" style="14" customWidth="1"/>
    <col min="2564" max="2816" width="8.84375" style="14"/>
    <col min="2817" max="2817" width="3.3046875" style="14" customWidth="1"/>
    <col min="2818" max="2818" width="125" style="14" customWidth="1"/>
    <col min="2819" max="2819" width="2.53515625" style="14" customWidth="1"/>
    <col min="2820" max="3072" width="8.84375" style="14"/>
    <col min="3073" max="3073" width="3.3046875" style="14" customWidth="1"/>
    <col min="3074" max="3074" width="125" style="14" customWidth="1"/>
    <col min="3075" max="3075" width="2.53515625" style="14" customWidth="1"/>
    <col min="3076" max="3328" width="8.84375" style="14"/>
    <col min="3329" max="3329" width="3.3046875" style="14" customWidth="1"/>
    <col min="3330" max="3330" width="125" style="14" customWidth="1"/>
    <col min="3331" max="3331" width="2.53515625" style="14" customWidth="1"/>
    <col min="3332" max="3584" width="8.84375" style="14"/>
    <col min="3585" max="3585" width="3.3046875" style="14" customWidth="1"/>
    <col min="3586" max="3586" width="125" style="14" customWidth="1"/>
    <col min="3587" max="3587" width="2.53515625" style="14" customWidth="1"/>
    <col min="3588" max="3840" width="8.84375" style="14"/>
    <col min="3841" max="3841" width="3.3046875" style="14" customWidth="1"/>
    <col min="3842" max="3842" width="125" style="14" customWidth="1"/>
    <col min="3843" max="3843" width="2.53515625" style="14" customWidth="1"/>
    <col min="3844" max="4096" width="8.84375" style="14"/>
    <col min="4097" max="4097" width="3.3046875" style="14" customWidth="1"/>
    <col min="4098" max="4098" width="125" style="14" customWidth="1"/>
    <col min="4099" max="4099" width="2.53515625" style="14" customWidth="1"/>
    <col min="4100" max="4352" width="8.84375" style="14"/>
    <col min="4353" max="4353" width="3.3046875" style="14" customWidth="1"/>
    <col min="4354" max="4354" width="125" style="14" customWidth="1"/>
    <col min="4355" max="4355" width="2.53515625" style="14" customWidth="1"/>
    <col min="4356" max="4608" width="8.84375" style="14"/>
    <col min="4609" max="4609" width="3.3046875" style="14" customWidth="1"/>
    <col min="4610" max="4610" width="125" style="14" customWidth="1"/>
    <col min="4611" max="4611" width="2.53515625" style="14" customWidth="1"/>
    <col min="4612" max="4864" width="8.84375" style="14"/>
    <col min="4865" max="4865" width="3.3046875" style="14" customWidth="1"/>
    <col min="4866" max="4866" width="125" style="14" customWidth="1"/>
    <col min="4867" max="4867" width="2.53515625" style="14" customWidth="1"/>
    <col min="4868" max="5120" width="8.84375" style="14"/>
    <col min="5121" max="5121" width="3.3046875" style="14" customWidth="1"/>
    <col min="5122" max="5122" width="125" style="14" customWidth="1"/>
    <col min="5123" max="5123" width="2.53515625" style="14" customWidth="1"/>
    <col min="5124" max="5376" width="8.84375" style="14"/>
    <col min="5377" max="5377" width="3.3046875" style="14" customWidth="1"/>
    <col min="5378" max="5378" width="125" style="14" customWidth="1"/>
    <col min="5379" max="5379" width="2.53515625" style="14" customWidth="1"/>
    <col min="5380" max="5632" width="8.84375" style="14"/>
    <col min="5633" max="5633" width="3.3046875" style="14" customWidth="1"/>
    <col min="5634" max="5634" width="125" style="14" customWidth="1"/>
    <col min="5635" max="5635" width="2.53515625" style="14" customWidth="1"/>
    <col min="5636" max="5888" width="8.84375" style="14"/>
    <col min="5889" max="5889" width="3.3046875" style="14" customWidth="1"/>
    <col min="5890" max="5890" width="125" style="14" customWidth="1"/>
    <col min="5891" max="5891" width="2.53515625" style="14" customWidth="1"/>
    <col min="5892" max="6144" width="8.84375" style="14"/>
    <col min="6145" max="6145" width="3.3046875" style="14" customWidth="1"/>
    <col min="6146" max="6146" width="125" style="14" customWidth="1"/>
    <col min="6147" max="6147" width="2.53515625" style="14" customWidth="1"/>
    <col min="6148" max="6400" width="8.84375" style="14"/>
    <col min="6401" max="6401" width="3.3046875" style="14" customWidth="1"/>
    <col min="6402" max="6402" width="125" style="14" customWidth="1"/>
    <col min="6403" max="6403" width="2.53515625" style="14" customWidth="1"/>
    <col min="6404" max="6656" width="8.84375" style="14"/>
    <col min="6657" max="6657" width="3.3046875" style="14" customWidth="1"/>
    <col min="6658" max="6658" width="125" style="14" customWidth="1"/>
    <col min="6659" max="6659" width="2.53515625" style="14" customWidth="1"/>
    <col min="6660" max="6912" width="8.84375" style="14"/>
    <col min="6913" max="6913" width="3.3046875" style="14" customWidth="1"/>
    <col min="6914" max="6914" width="125" style="14" customWidth="1"/>
    <col min="6915" max="6915" width="2.53515625" style="14" customWidth="1"/>
    <col min="6916" max="7168" width="8.84375" style="14"/>
    <col min="7169" max="7169" width="3.3046875" style="14" customWidth="1"/>
    <col min="7170" max="7170" width="125" style="14" customWidth="1"/>
    <col min="7171" max="7171" width="2.53515625" style="14" customWidth="1"/>
    <col min="7172" max="7424" width="8.84375" style="14"/>
    <col min="7425" max="7425" width="3.3046875" style="14" customWidth="1"/>
    <col min="7426" max="7426" width="125" style="14" customWidth="1"/>
    <col min="7427" max="7427" width="2.53515625" style="14" customWidth="1"/>
    <col min="7428" max="7680" width="8.84375" style="14"/>
    <col min="7681" max="7681" width="3.3046875" style="14" customWidth="1"/>
    <col min="7682" max="7682" width="125" style="14" customWidth="1"/>
    <col min="7683" max="7683" width="2.53515625" style="14" customWidth="1"/>
    <col min="7684" max="7936" width="8.84375" style="14"/>
    <col min="7937" max="7937" width="3.3046875" style="14" customWidth="1"/>
    <col min="7938" max="7938" width="125" style="14" customWidth="1"/>
    <col min="7939" max="7939" width="2.53515625" style="14" customWidth="1"/>
    <col min="7940" max="8192" width="8.84375" style="14"/>
    <col min="8193" max="8193" width="3.3046875" style="14" customWidth="1"/>
    <col min="8194" max="8194" width="125" style="14" customWidth="1"/>
    <col min="8195" max="8195" width="2.53515625" style="14" customWidth="1"/>
    <col min="8196" max="8448" width="8.84375" style="14"/>
    <col min="8449" max="8449" width="3.3046875" style="14" customWidth="1"/>
    <col min="8450" max="8450" width="125" style="14" customWidth="1"/>
    <col min="8451" max="8451" width="2.53515625" style="14" customWidth="1"/>
    <col min="8452" max="8704" width="8.84375" style="14"/>
    <col min="8705" max="8705" width="3.3046875" style="14" customWidth="1"/>
    <col min="8706" max="8706" width="125" style="14" customWidth="1"/>
    <col min="8707" max="8707" width="2.53515625" style="14" customWidth="1"/>
    <col min="8708" max="8960" width="8.84375" style="14"/>
    <col min="8961" max="8961" width="3.3046875" style="14" customWidth="1"/>
    <col min="8962" max="8962" width="125" style="14" customWidth="1"/>
    <col min="8963" max="8963" width="2.53515625" style="14" customWidth="1"/>
    <col min="8964" max="9216" width="8.84375" style="14"/>
    <col min="9217" max="9217" width="3.3046875" style="14" customWidth="1"/>
    <col min="9218" max="9218" width="125" style="14" customWidth="1"/>
    <col min="9219" max="9219" width="2.53515625" style="14" customWidth="1"/>
    <col min="9220" max="9472" width="8.84375" style="14"/>
    <col min="9473" max="9473" width="3.3046875" style="14" customWidth="1"/>
    <col min="9474" max="9474" width="125" style="14" customWidth="1"/>
    <col min="9475" max="9475" width="2.53515625" style="14" customWidth="1"/>
    <col min="9476" max="9728" width="8.84375" style="14"/>
    <col min="9729" max="9729" width="3.3046875" style="14" customWidth="1"/>
    <col min="9730" max="9730" width="125" style="14" customWidth="1"/>
    <col min="9731" max="9731" width="2.53515625" style="14" customWidth="1"/>
    <col min="9732" max="9984" width="8.84375" style="14"/>
    <col min="9985" max="9985" width="3.3046875" style="14" customWidth="1"/>
    <col min="9986" max="9986" width="125" style="14" customWidth="1"/>
    <col min="9987" max="9987" width="2.53515625" style="14" customWidth="1"/>
    <col min="9988" max="10240" width="8.84375" style="14"/>
    <col min="10241" max="10241" width="3.3046875" style="14" customWidth="1"/>
    <col min="10242" max="10242" width="125" style="14" customWidth="1"/>
    <col min="10243" max="10243" width="2.53515625" style="14" customWidth="1"/>
    <col min="10244" max="10496" width="8.84375" style="14"/>
    <col min="10497" max="10497" width="3.3046875" style="14" customWidth="1"/>
    <col min="10498" max="10498" width="125" style="14" customWidth="1"/>
    <col min="10499" max="10499" width="2.53515625" style="14" customWidth="1"/>
    <col min="10500" max="10752" width="8.84375" style="14"/>
    <col min="10753" max="10753" width="3.3046875" style="14" customWidth="1"/>
    <col min="10754" max="10754" width="125" style="14" customWidth="1"/>
    <col min="10755" max="10755" width="2.53515625" style="14" customWidth="1"/>
    <col min="10756" max="11008" width="8.84375" style="14"/>
    <col min="11009" max="11009" width="3.3046875" style="14" customWidth="1"/>
    <col min="11010" max="11010" width="125" style="14" customWidth="1"/>
    <col min="11011" max="11011" width="2.53515625" style="14" customWidth="1"/>
    <col min="11012" max="11264" width="8.84375" style="14"/>
    <col min="11265" max="11265" width="3.3046875" style="14" customWidth="1"/>
    <col min="11266" max="11266" width="125" style="14" customWidth="1"/>
    <col min="11267" max="11267" width="2.53515625" style="14" customWidth="1"/>
    <col min="11268" max="11520" width="8.84375" style="14"/>
    <col min="11521" max="11521" width="3.3046875" style="14" customWidth="1"/>
    <col min="11522" max="11522" width="125" style="14" customWidth="1"/>
    <col min="11523" max="11523" width="2.53515625" style="14" customWidth="1"/>
    <col min="11524" max="11776" width="8.84375" style="14"/>
    <col min="11777" max="11777" width="3.3046875" style="14" customWidth="1"/>
    <col min="11778" max="11778" width="125" style="14" customWidth="1"/>
    <col min="11779" max="11779" width="2.53515625" style="14" customWidth="1"/>
    <col min="11780" max="12032" width="8.84375" style="14"/>
    <col min="12033" max="12033" width="3.3046875" style="14" customWidth="1"/>
    <col min="12034" max="12034" width="125" style="14" customWidth="1"/>
    <col min="12035" max="12035" width="2.53515625" style="14" customWidth="1"/>
    <col min="12036" max="12288" width="8.84375" style="14"/>
    <col min="12289" max="12289" width="3.3046875" style="14" customWidth="1"/>
    <col min="12290" max="12290" width="125" style="14" customWidth="1"/>
    <col min="12291" max="12291" width="2.53515625" style="14" customWidth="1"/>
    <col min="12292" max="12544" width="8.84375" style="14"/>
    <col min="12545" max="12545" width="3.3046875" style="14" customWidth="1"/>
    <col min="12546" max="12546" width="125" style="14" customWidth="1"/>
    <col min="12547" max="12547" width="2.53515625" style="14" customWidth="1"/>
    <col min="12548" max="12800" width="8.84375" style="14"/>
    <col min="12801" max="12801" width="3.3046875" style="14" customWidth="1"/>
    <col min="12802" max="12802" width="125" style="14" customWidth="1"/>
    <col min="12803" max="12803" width="2.53515625" style="14" customWidth="1"/>
    <col min="12804" max="13056" width="8.84375" style="14"/>
    <col min="13057" max="13057" width="3.3046875" style="14" customWidth="1"/>
    <col min="13058" max="13058" width="125" style="14" customWidth="1"/>
    <col min="13059" max="13059" width="2.53515625" style="14" customWidth="1"/>
    <col min="13060" max="13312" width="8.84375" style="14"/>
    <col min="13313" max="13313" width="3.3046875" style="14" customWidth="1"/>
    <col min="13314" max="13314" width="125" style="14" customWidth="1"/>
    <col min="13315" max="13315" width="2.53515625" style="14" customWidth="1"/>
    <col min="13316" max="13568" width="8.84375" style="14"/>
    <col min="13569" max="13569" width="3.3046875" style="14" customWidth="1"/>
    <col min="13570" max="13570" width="125" style="14" customWidth="1"/>
    <col min="13571" max="13571" width="2.53515625" style="14" customWidth="1"/>
    <col min="13572" max="13824" width="8.84375" style="14"/>
    <col min="13825" max="13825" width="3.3046875" style="14" customWidth="1"/>
    <col min="13826" max="13826" width="125" style="14" customWidth="1"/>
    <col min="13827" max="13827" width="2.53515625" style="14" customWidth="1"/>
    <col min="13828" max="14080" width="8.84375" style="14"/>
    <col min="14081" max="14081" width="3.3046875" style="14" customWidth="1"/>
    <col min="14082" max="14082" width="125" style="14" customWidth="1"/>
    <col min="14083" max="14083" width="2.53515625" style="14" customWidth="1"/>
    <col min="14084" max="14336" width="8.84375" style="14"/>
    <col min="14337" max="14337" width="3.3046875" style="14" customWidth="1"/>
    <col min="14338" max="14338" width="125" style="14" customWidth="1"/>
    <col min="14339" max="14339" width="2.53515625" style="14" customWidth="1"/>
    <col min="14340" max="14592" width="8.84375" style="14"/>
    <col min="14593" max="14593" width="3.3046875" style="14" customWidth="1"/>
    <col min="14594" max="14594" width="125" style="14" customWidth="1"/>
    <col min="14595" max="14595" width="2.53515625" style="14" customWidth="1"/>
    <col min="14596" max="14848" width="8.84375" style="14"/>
    <col min="14849" max="14849" width="3.3046875" style="14" customWidth="1"/>
    <col min="14850" max="14850" width="125" style="14" customWidth="1"/>
    <col min="14851" max="14851" width="2.53515625" style="14" customWidth="1"/>
    <col min="14852" max="15104" width="8.84375" style="14"/>
    <col min="15105" max="15105" width="3.3046875" style="14" customWidth="1"/>
    <col min="15106" max="15106" width="125" style="14" customWidth="1"/>
    <col min="15107" max="15107" width="2.53515625" style="14" customWidth="1"/>
    <col min="15108" max="15360" width="8.84375" style="14"/>
    <col min="15361" max="15361" width="3.3046875" style="14" customWidth="1"/>
    <col min="15362" max="15362" width="125" style="14" customWidth="1"/>
    <col min="15363" max="15363" width="2.53515625" style="14" customWidth="1"/>
    <col min="15364" max="15616" width="8.84375" style="14"/>
    <col min="15617" max="15617" width="3.3046875" style="14" customWidth="1"/>
    <col min="15618" max="15618" width="125" style="14" customWidth="1"/>
    <col min="15619" max="15619" width="2.53515625" style="14" customWidth="1"/>
    <col min="15620" max="15872" width="8.84375" style="14"/>
    <col min="15873" max="15873" width="3.3046875" style="14" customWidth="1"/>
    <col min="15874" max="15874" width="125" style="14" customWidth="1"/>
    <col min="15875" max="15875" width="2.53515625" style="14" customWidth="1"/>
    <col min="15876" max="16128" width="8.84375" style="14"/>
    <col min="16129" max="16129" width="3.3046875" style="14" customWidth="1"/>
    <col min="16130" max="16130" width="125" style="14" customWidth="1"/>
    <col min="16131" max="16131" width="2.53515625" style="14" customWidth="1"/>
    <col min="16132" max="16384" width="8.84375" style="14"/>
  </cols>
  <sheetData>
    <row r="1" spans="2:4" ht="15.5">
      <c r="B1" s="112" t="s">
        <v>0</v>
      </c>
    </row>
    <row r="2" spans="2:4" ht="15.5">
      <c r="B2" s="113" t="s">
        <v>98</v>
      </c>
    </row>
    <row r="3" spans="2:4" ht="15.5">
      <c r="B3" s="158" t="s">
        <v>97</v>
      </c>
    </row>
    <row r="11" spans="2:4" ht="21">
      <c r="B11" s="15" t="s">
        <v>1</v>
      </c>
    </row>
    <row r="12" spans="2:4" ht="21.5" thickBot="1">
      <c r="B12" s="16"/>
    </row>
    <row r="13" spans="2:4" ht="18.5">
      <c r="B13" s="17" t="s">
        <v>2</v>
      </c>
    </row>
    <row r="14" spans="2:4" ht="15.5">
      <c r="B14" s="18"/>
    </row>
    <row r="15" spans="2:4" ht="276" customHeight="1">
      <c r="B15" s="39" t="s">
        <v>3</v>
      </c>
    </row>
    <row r="16" spans="2:4" ht="198" customHeight="1" thickBot="1">
      <c r="B16" s="40" t="s">
        <v>96</v>
      </c>
      <c r="D16" s="114"/>
    </row>
    <row r="17" spans="1:2" ht="84" customHeight="1">
      <c r="B17" s="110" t="s">
        <v>4</v>
      </c>
    </row>
    <row r="18" spans="1:2" ht="126" customHeight="1" thickBot="1">
      <c r="B18" s="40" t="s">
        <v>5</v>
      </c>
    </row>
    <row r="19" spans="1:2" ht="15.5">
      <c r="B19" s="19"/>
    </row>
    <row r="20" spans="1:2" ht="15.5">
      <c r="B20" s="19"/>
    </row>
    <row r="21" spans="1:2" ht="15.5">
      <c r="A21" s="120" t="s">
        <v>6</v>
      </c>
      <c r="B21" s="81">
        <v>2022</v>
      </c>
    </row>
    <row r="22" spans="1:2" ht="15.5">
      <c r="A22" s="120" t="s">
        <v>7</v>
      </c>
      <c r="B22" s="81">
        <f>B21+1</f>
        <v>2023</v>
      </c>
    </row>
  </sheetData>
  <customSheetViews>
    <customSheetView guid="{64566715-4A99-4EC7-BF71-7E9B92F57796}" showGridLines="0" fitToPage="1">
      <selection activeCell="B11" sqref="B11"/>
      <pageMargins left="0" right="0" top="0" bottom="0" header="0" footer="0"/>
      <pageSetup paperSize="9" scale="60" orientation="landscape" r:id="rId1"/>
    </customSheetView>
  </customSheetViews>
  <pageMargins left="0.25" right="0.25" top="0.75" bottom="0.75"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715D-46BF-4F99-B39F-DACFFDBFAD2B}">
  <dimension ref="B2:Q25"/>
  <sheetViews>
    <sheetView workbookViewId="0"/>
  </sheetViews>
  <sheetFormatPr defaultRowHeight="15.5"/>
  <cols>
    <col min="1" max="1" width="8.53515625" bestFit="1" customWidth="1"/>
    <col min="2" max="2" width="29.3046875" customWidth="1"/>
    <col min="3" max="3" width="19.23046875" customWidth="1"/>
    <col min="4" max="4" width="10.07421875" bestFit="1" customWidth="1"/>
    <col min="5" max="5" width="13.69140625" bestFit="1" customWidth="1"/>
    <col min="6" max="6" width="12.765625" customWidth="1"/>
    <col min="7" max="7" width="2.3046875" bestFit="1" customWidth="1"/>
    <col min="8" max="8" width="13.69140625" customWidth="1"/>
    <col min="9" max="9" width="2.765625" bestFit="1" customWidth="1"/>
    <col min="10" max="10" width="11.765625" customWidth="1"/>
    <col min="11" max="11" width="14.765625" bestFit="1" customWidth="1"/>
    <col min="12" max="12" width="29.3046875" bestFit="1" customWidth="1"/>
    <col min="13" max="13" width="4.3046875" bestFit="1" customWidth="1"/>
    <col min="14" max="14" width="9.84375" bestFit="1" customWidth="1"/>
    <col min="15" max="15" width="9.765625" bestFit="1" customWidth="1"/>
    <col min="16" max="16" width="9.84375" customWidth="1"/>
    <col min="17" max="17" width="9.765625" bestFit="1" customWidth="1"/>
  </cols>
  <sheetData>
    <row r="2" spans="2:17" ht="16" thickBot="1">
      <c r="B2" s="52" t="s">
        <v>8</v>
      </c>
      <c r="F2" s="53" t="s">
        <v>9</v>
      </c>
      <c r="G2" s="54"/>
      <c r="H2" s="53" t="s">
        <v>10</v>
      </c>
      <c r="I2" s="54"/>
      <c r="J2" s="53" t="s">
        <v>11</v>
      </c>
      <c r="K2" s="53" t="s">
        <v>12</v>
      </c>
      <c r="M2" s="55"/>
    </row>
    <row r="3" spans="2:17">
      <c r="B3" s="56" t="s">
        <v>13</v>
      </c>
      <c r="C3" s="57"/>
      <c r="D3" s="57"/>
      <c r="E3" s="58" t="s">
        <v>14</v>
      </c>
      <c r="F3" s="52">
        <v>3</v>
      </c>
      <c r="G3" s="57" t="str">
        <f>IF(F3=1,"st",IF(F3=2,"nd",IF(F3=3,"rd","th")))</f>
        <v>rd</v>
      </c>
      <c r="H3" s="59" t="s">
        <v>15</v>
      </c>
      <c r="I3" s="54" t="s">
        <v>16</v>
      </c>
      <c r="J3" s="59" t="s">
        <v>17</v>
      </c>
      <c r="K3" s="59">
        <v>2022</v>
      </c>
      <c r="L3" s="57" t="s">
        <v>18</v>
      </c>
      <c r="M3" s="145" t="s">
        <v>19</v>
      </c>
      <c r="N3" s="146"/>
      <c r="O3" s="146"/>
      <c r="P3" s="146"/>
      <c r="Q3" s="147"/>
    </row>
    <row r="4" spans="2:17">
      <c r="B4" s="56" t="s">
        <v>20</v>
      </c>
      <c r="M4" s="103">
        <f>'Explanatory note'!B21</f>
        <v>2022</v>
      </c>
      <c r="N4" s="55">
        <f>DATE(M4,3,1)</f>
        <v>44621</v>
      </c>
      <c r="O4" s="99">
        <f t="shared" ref="O4:O19" si="0">DATE(YEAR(N4),MONTH(N4)+1,0)+MOD(-WEEKDAY(DATE(YEAR(N4),MONTH(N4)+1,0),2)-0,-7)</f>
        <v>44647</v>
      </c>
      <c r="P4" s="55">
        <f>DATE(M4,10,1)</f>
        <v>44835</v>
      </c>
      <c r="Q4" s="101">
        <f>DATE(YEAR(P4),MONTH(P4)+1,0)+MOD(-WEEKDAY(DATE(YEAR(P4),MONTH(P4)+1,0),2)-0,-7)</f>
        <v>44864</v>
      </c>
    </row>
    <row r="5" spans="2:17">
      <c r="H5" s="60" t="s">
        <v>21</v>
      </c>
      <c r="M5" s="103">
        <f>M4+1</f>
        <v>2023</v>
      </c>
      <c r="N5" s="55">
        <f t="shared" ref="N5:N19" si="1">DATE(M5,3,1)</f>
        <v>44986</v>
      </c>
      <c r="O5" s="99">
        <f t="shared" si="0"/>
        <v>45011</v>
      </c>
      <c r="P5" s="55">
        <f t="shared" ref="P5:P19" si="2">DATE(M5,10,1)</f>
        <v>45200</v>
      </c>
      <c r="Q5" s="101">
        <f t="shared" ref="Q5:Q19" si="3">DATE(YEAR(P5),MONTH(P5)+1,0)+MOD(-WEEKDAY(DATE(YEAR(P5),MONTH(P5)+1,0),2)-0,-7)</f>
        <v>45228</v>
      </c>
    </row>
    <row r="6" spans="2:17">
      <c r="H6" s="62">
        <f>DATE(K3,$K$10,1+7*F3)-WEEKDAY(DATE(K3,K10,7-$J$10))</f>
        <v>44850</v>
      </c>
      <c r="K6" s="55"/>
      <c r="M6" s="103">
        <f t="shared" ref="M6:M19" si="4">M5+1</f>
        <v>2024</v>
      </c>
      <c r="N6" s="55">
        <f t="shared" si="1"/>
        <v>45352</v>
      </c>
      <c r="O6" s="99">
        <f t="shared" si="0"/>
        <v>45382</v>
      </c>
      <c r="P6" s="55">
        <f t="shared" si="2"/>
        <v>45566</v>
      </c>
      <c r="Q6" s="101">
        <f t="shared" si="3"/>
        <v>45592</v>
      </c>
    </row>
    <row r="7" spans="2:17">
      <c r="M7" s="103">
        <f t="shared" si="4"/>
        <v>2025</v>
      </c>
      <c r="N7" s="55">
        <f t="shared" si="1"/>
        <v>45717</v>
      </c>
      <c r="O7" s="99">
        <f t="shared" si="0"/>
        <v>45746</v>
      </c>
      <c r="P7" s="55">
        <f t="shared" si="2"/>
        <v>45931</v>
      </c>
      <c r="Q7" s="101">
        <f t="shared" si="3"/>
        <v>45956</v>
      </c>
    </row>
    <row r="8" spans="2:17" ht="16" thickBot="1">
      <c r="M8" s="103">
        <f t="shared" si="4"/>
        <v>2026</v>
      </c>
      <c r="N8" s="55">
        <f t="shared" si="1"/>
        <v>46082</v>
      </c>
      <c r="O8" s="99">
        <f t="shared" si="0"/>
        <v>46110</v>
      </c>
      <c r="P8" s="55">
        <f t="shared" si="2"/>
        <v>46296</v>
      </c>
      <c r="Q8" s="101">
        <f t="shared" si="3"/>
        <v>46320</v>
      </c>
    </row>
    <row r="9" spans="2:17">
      <c r="C9" s="63" t="s">
        <v>22</v>
      </c>
      <c r="D9" s="64"/>
      <c r="E9" s="65" t="s">
        <v>23</v>
      </c>
      <c r="F9" s="65" t="s">
        <v>24</v>
      </c>
      <c r="G9" s="65"/>
      <c r="H9" s="65" t="s">
        <v>11</v>
      </c>
      <c r="I9" s="66"/>
      <c r="J9" s="65" t="s">
        <v>10</v>
      </c>
      <c r="K9" s="67" t="s">
        <v>11</v>
      </c>
      <c r="M9" s="103">
        <f t="shared" si="4"/>
        <v>2027</v>
      </c>
      <c r="N9" s="55">
        <f t="shared" si="1"/>
        <v>46447</v>
      </c>
      <c r="O9" s="99">
        <f t="shared" si="0"/>
        <v>46474</v>
      </c>
      <c r="P9" s="55">
        <f t="shared" si="2"/>
        <v>46661</v>
      </c>
      <c r="Q9" s="101">
        <f t="shared" si="3"/>
        <v>46691</v>
      </c>
    </row>
    <row r="10" spans="2:17">
      <c r="C10" s="68"/>
      <c r="D10" s="69"/>
      <c r="E10" s="70">
        <v>1</v>
      </c>
      <c r="F10" s="70" t="s">
        <v>25</v>
      </c>
      <c r="G10" s="70"/>
      <c r="H10" s="70" t="s">
        <v>26</v>
      </c>
      <c r="I10" s="69"/>
      <c r="J10" s="70">
        <f>MATCH(H3,F10:F16,0)</f>
        <v>7</v>
      </c>
      <c r="K10" s="71">
        <f>MATCH(J3,H10:H21,0)</f>
        <v>10</v>
      </c>
      <c r="M10" s="103">
        <f t="shared" si="4"/>
        <v>2028</v>
      </c>
      <c r="N10" s="55">
        <f t="shared" si="1"/>
        <v>46813</v>
      </c>
      <c r="O10" s="99">
        <f t="shared" si="0"/>
        <v>46838</v>
      </c>
      <c r="P10" s="55">
        <f t="shared" si="2"/>
        <v>47027</v>
      </c>
      <c r="Q10" s="101">
        <f t="shared" si="3"/>
        <v>47055</v>
      </c>
    </row>
    <row r="11" spans="2:17">
      <c r="C11" s="68"/>
      <c r="D11" s="69"/>
      <c r="E11" s="70">
        <v>2</v>
      </c>
      <c r="F11" s="70" t="s">
        <v>27</v>
      </c>
      <c r="G11" s="70"/>
      <c r="H11" s="70" t="s">
        <v>28</v>
      </c>
      <c r="I11" s="69"/>
      <c r="J11" s="69"/>
      <c r="K11" s="72"/>
      <c r="M11" s="103">
        <f t="shared" si="4"/>
        <v>2029</v>
      </c>
      <c r="N11" s="55">
        <f t="shared" si="1"/>
        <v>47178</v>
      </c>
      <c r="O11" s="99">
        <f t="shared" si="0"/>
        <v>47202</v>
      </c>
      <c r="P11" s="55">
        <f t="shared" si="2"/>
        <v>47392</v>
      </c>
      <c r="Q11" s="101">
        <f t="shared" si="3"/>
        <v>47419</v>
      </c>
    </row>
    <row r="12" spans="2:17">
      <c r="C12" s="68"/>
      <c r="D12" s="69"/>
      <c r="E12" s="70">
        <v>3</v>
      </c>
      <c r="F12" s="70" t="s">
        <v>29</v>
      </c>
      <c r="G12" s="70"/>
      <c r="H12" s="70" t="s">
        <v>30</v>
      </c>
      <c r="I12" s="69"/>
      <c r="J12" s="69"/>
      <c r="K12" s="72"/>
      <c r="M12" s="103">
        <f t="shared" si="4"/>
        <v>2030</v>
      </c>
      <c r="N12" s="55">
        <f t="shared" si="1"/>
        <v>47543</v>
      </c>
      <c r="O12" s="99">
        <f t="shared" si="0"/>
        <v>47573</v>
      </c>
      <c r="P12" s="55">
        <f t="shared" si="2"/>
        <v>47757</v>
      </c>
      <c r="Q12" s="101">
        <f t="shared" si="3"/>
        <v>47783</v>
      </c>
    </row>
    <row r="13" spans="2:17">
      <c r="C13" s="68"/>
      <c r="D13" s="69"/>
      <c r="E13" s="70">
        <v>4</v>
      </c>
      <c r="F13" s="70" t="s">
        <v>31</v>
      </c>
      <c r="G13" s="70"/>
      <c r="H13" s="70" t="s">
        <v>32</v>
      </c>
      <c r="I13" s="69"/>
      <c r="J13" s="69"/>
      <c r="K13" s="72"/>
      <c r="M13" s="103">
        <f t="shared" si="4"/>
        <v>2031</v>
      </c>
      <c r="N13" s="55">
        <f t="shared" si="1"/>
        <v>47908</v>
      </c>
      <c r="O13" s="99">
        <f t="shared" si="0"/>
        <v>47937</v>
      </c>
      <c r="P13" s="55">
        <f t="shared" si="2"/>
        <v>48122</v>
      </c>
      <c r="Q13" s="101">
        <f t="shared" si="3"/>
        <v>48147</v>
      </c>
    </row>
    <row r="14" spans="2:17">
      <c r="C14" s="68"/>
      <c r="D14" s="69"/>
      <c r="E14" s="70">
        <v>5</v>
      </c>
      <c r="F14" s="70" t="s">
        <v>33</v>
      </c>
      <c r="G14" s="70"/>
      <c r="H14" s="70" t="s">
        <v>34</v>
      </c>
      <c r="I14" s="69"/>
      <c r="J14" s="69"/>
      <c r="K14" s="72"/>
      <c r="M14" s="103">
        <f t="shared" si="4"/>
        <v>2032</v>
      </c>
      <c r="N14" s="55">
        <f t="shared" si="1"/>
        <v>48274</v>
      </c>
      <c r="O14" s="99">
        <f t="shared" si="0"/>
        <v>48301</v>
      </c>
      <c r="P14" s="55">
        <f t="shared" si="2"/>
        <v>48488</v>
      </c>
      <c r="Q14" s="101">
        <f t="shared" si="3"/>
        <v>48518</v>
      </c>
    </row>
    <row r="15" spans="2:17">
      <c r="C15" s="68"/>
      <c r="D15" s="69"/>
      <c r="E15" s="70"/>
      <c r="F15" s="70" t="s">
        <v>35</v>
      </c>
      <c r="G15" s="70"/>
      <c r="H15" s="70" t="s">
        <v>36</v>
      </c>
      <c r="I15" s="69"/>
      <c r="J15" s="69"/>
      <c r="K15" s="72"/>
      <c r="M15" s="103">
        <f t="shared" si="4"/>
        <v>2033</v>
      </c>
      <c r="N15" s="55">
        <f t="shared" si="1"/>
        <v>48639</v>
      </c>
      <c r="O15" s="99">
        <f t="shared" si="0"/>
        <v>48665</v>
      </c>
      <c r="P15" s="55">
        <f t="shared" si="2"/>
        <v>48853</v>
      </c>
      <c r="Q15" s="101">
        <f t="shared" si="3"/>
        <v>48882</v>
      </c>
    </row>
    <row r="16" spans="2:17">
      <c r="C16" s="68"/>
      <c r="D16" s="69"/>
      <c r="E16" s="70"/>
      <c r="F16" s="70" t="s">
        <v>15</v>
      </c>
      <c r="G16" s="70"/>
      <c r="H16" s="70" t="s">
        <v>37</v>
      </c>
      <c r="I16" s="69"/>
      <c r="J16" s="69"/>
      <c r="K16" s="72"/>
      <c r="M16" s="103">
        <f t="shared" si="4"/>
        <v>2034</v>
      </c>
      <c r="N16" s="55">
        <f t="shared" si="1"/>
        <v>49004</v>
      </c>
      <c r="O16" s="99">
        <f t="shared" si="0"/>
        <v>49029</v>
      </c>
      <c r="P16" s="55">
        <f t="shared" si="2"/>
        <v>49218</v>
      </c>
      <c r="Q16" s="101">
        <f t="shared" si="3"/>
        <v>49246</v>
      </c>
    </row>
    <row r="17" spans="3:17">
      <c r="C17" s="68"/>
      <c r="D17" s="69"/>
      <c r="E17" s="70"/>
      <c r="F17" s="70"/>
      <c r="G17" s="70"/>
      <c r="H17" s="70" t="s">
        <v>38</v>
      </c>
      <c r="I17" s="69"/>
      <c r="J17" s="69"/>
      <c r="K17" s="72"/>
      <c r="M17" s="103">
        <f t="shared" si="4"/>
        <v>2035</v>
      </c>
      <c r="N17" s="55">
        <f t="shared" si="1"/>
        <v>49369</v>
      </c>
      <c r="O17" s="99">
        <f t="shared" si="0"/>
        <v>49393</v>
      </c>
      <c r="P17" s="55">
        <f t="shared" si="2"/>
        <v>49583</v>
      </c>
      <c r="Q17" s="101">
        <f t="shared" si="3"/>
        <v>49610</v>
      </c>
    </row>
    <row r="18" spans="3:17">
      <c r="C18" s="68"/>
      <c r="D18" s="69"/>
      <c r="E18" s="70"/>
      <c r="F18" s="70"/>
      <c r="G18" s="70"/>
      <c r="H18" s="70" t="s">
        <v>39</v>
      </c>
      <c r="I18" s="69"/>
      <c r="J18" s="69"/>
      <c r="K18" s="72"/>
      <c r="M18" s="103">
        <f t="shared" si="4"/>
        <v>2036</v>
      </c>
      <c r="N18" s="55">
        <f t="shared" si="1"/>
        <v>49735</v>
      </c>
      <c r="O18" s="99">
        <f t="shared" si="0"/>
        <v>49764</v>
      </c>
      <c r="P18" s="55">
        <f t="shared" si="2"/>
        <v>49949</v>
      </c>
      <c r="Q18" s="101">
        <f t="shared" si="3"/>
        <v>49974</v>
      </c>
    </row>
    <row r="19" spans="3:17" ht="16" thickBot="1">
      <c r="C19" s="68"/>
      <c r="D19" s="69"/>
      <c r="E19" s="70"/>
      <c r="F19" s="70"/>
      <c r="G19" s="70"/>
      <c r="H19" s="70" t="s">
        <v>17</v>
      </c>
      <c r="I19" s="69"/>
      <c r="J19" s="69"/>
      <c r="K19" s="72"/>
      <c r="M19" s="103">
        <f t="shared" si="4"/>
        <v>2037</v>
      </c>
      <c r="N19" s="55">
        <f t="shared" si="1"/>
        <v>50100</v>
      </c>
      <c r="O19" s="100">
        <f t="shared" si="0"/>
        <v>50128</v>
      </c>
      <c r="P19" s="55">
        <f t="shared" si="2"/>
        <v>50314</v>
      </c>
      <c r="Q19" s="102">
        <f t="shared" si="3"/>
        <v>50338</v>
      </c>
    </row>
    <row r="20" spans="3:17">
      <c r="C20" s="68"/>
      <c r="D20" s="69"/>
      <c r="E20" s="70"/>
      <c r="F20" s="70"/>
      <c r="G20" s="70"/>
      <c r="H20" s="70" t="s">
        <v>40</v>
      </c>
      <c r="I20" s="69"/>
      <c r="J20" s="69"/>
      <c r="K20" s="72"/>
    </row>
    <row r="21" spans="3:17" ht="16" thickBot="1">
      <c r="C21" s="73"/>
      <c r="D21" s="74"/>
      <c r="E21" s="75"/>
      <c r="F21" s="75"/>
      <c r="G21" s="75"/>
      <c r="H21" s="75" t="s">
        <v>41</v>
      </c>
      <c r="I21" s="74"/>
      <c r="J21" s="74"/>
      <c r="K21" s="76"/>
    </row>
    <row r="24" spans="3:17">
      <c r="H24" s="77"/>
    </row>
    <row r="25" spans="3:17">
      <c r="H25" s="55"/>
    </row>
  </sheetData>
  <mergeCells count="1">
    <mergeCell ref="M3:Q3"/>
  </mergeCells>
  <pageMargins left="0.7" right="0.7" top="0.75" bottom="0.75" header="0.3" footer="0.3"/>
  <ignoredErrors>
    <ignoredError sqref="P4:P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017C-9376-4935-B2D9-F52861F17CCB}">
  <sheetPr>
    <pageSetUpPr fitToPage="1"/>
  </sheetPr>
  <dimension ref="A1:AD45"/>
  <sheetViews>
    <sheetView showGridLines="0" zoomScale="90" zoomScaleNormal="90" workbookViewId="0"/>
  </sheetViews>
  <sheetFormatPr defaultColWidth="8.84375" defaultRowHeight="15.5" outlineLevelCol="1"/>
  <cols>
    <col min="1" max="1" width="15.07421875" customWidth="1"/>
    <col min="2" max="2" width="2" bestFit="1" customWidth="1"/>
    <col min="3" max="3" width="12.69140625" customWidth="1"/>
    <col min="4" max="4" width="14.4609375" bestFit="1" customWidth="1"/>
    <col min="5" max="5" width="10.07421875" customWidth="1"/>
    <col min="6" max="6" width="14.23046875" customWidth="1"/>
    <col min="7" max="7" width="9.84375" customWidth="1"/>
    <col min="8" max="8" width="13.84375" customWidth="1"/>
    <col min="9" max="9" width="9.84375" bestFit="1" customWidth="1"/>
    <col min="15" max="15" width="28.07421875" hidden="1" customWidth="1" outlineLevel="1"/>
    <col min="16" max="16" width="9.23046875" hidden="1" customWidth="1" outlineLevel="1"/>
    <col min="17" max="17" width="9.84375" hidden="1" customWidth="1" outlineLevel="1"/>
    <col min="18" max="18" width="10" hidden="1" customWidth="1" outlineLevel="1"/>
    <col min="19" max="25" width="8.84375" hidden="1" customWidth="1" outlineLevel="1"/>
    <col min="26" max="27" width="0" hidden="1" customWidth="1" outlineLevel="1"/>
    <col min="28" max="29" width="9.53515625" hidden="1" customWidth="1" outlineLevel="1"/>
    <col min="30" max="30" width="8.84375" collapsed="1"/>
  </cols>
  <sheetData>
    <row r="1" spans="1:29" ht="18">
      <c r="A1" s="4" t="s">
        <v>42</v>
      </c>
      <c r="B1" s="4"/>
      <c r="C1" s="1"/>
      <c r="D1" s="1"/>
      <c r="E1" s="104" t="s">
        <v>43</v>
      </c>
      <c r="F1" s="106">
        <f>'Explanatory note'!B21</f>
        <v>2022</v>
      </c>
      <c r="G1" s="107" t="s">
        <v>44</v>
      </c>
      <c r="H1" s="106">
        <f>'Explanatory note'!B22</f>
        <v>2023</v>
      </c>
      <c r="I1" s="1"/>
      <c r="J1" s="1"/>
      <c r="K1" s="1"/>
      <c r="L1" s="1"/>
      <c r="M1" s="1"/>
      <c r="N1" s="1"/>
      <c r="O1" s="1"/>
      <c r="P1" s="1"/>
      <c r="Q1" s="1"/>
    </row>
    <row r="2" spans="1:29">
      <c r="A2" s="2"/>
      <c r="B2" s="2"/>
      <c r="C2" s="1"/>
      <c r="D2" s="1"/>
      <c r="E2" s="1"/>
      <c r="F2" s="1"/>
      <c r="G2" s="1"/>
      <c r="H2" s="1"/>
      <c r="I2" s="1"/>
      <c r="J2" s="1"/>
      <c r="K2" s="1"/>
      <c r="L2" s="1"/>
      <c r="M2" s="1"/>
      <c r="N2" s="1"/>
      <c r="O2" s="1"/>
      <c r="P2" s="1"/>
      <c r="Q2" s="1"/>
    </row>
    <row r="3" spans="1:29" ht="16" thickBot="1">
      <c r="A3" s="2" t="s">
        <v>45</v>
      </c>
      <c r="B3" s="2"/>
      <c r="C3" s="1"/>
      <c r="D3" s="1"/>
      <c r="E3" s="1"/>
      <c r="F3" s="1"/>
      <c r="G3" s="1"/>
      <c r="H3" s="1"/>
      <c r="I3" s="1"/>
      <c r="J3" s="1"/>
      <c r="K3" s="1"/>
      <c r="L3" s="1"/>
      <c r="M3" s="1"/>
      <c r="N3" s="1"/>
      <c r="O3" s="1"/>
      <c r="P3" s="1"/>
      <c r="Q3" s="1"/>
    </row>
    <row r="4" spans="1:29">
      <c r="H4" s="55"/>
      <c r="K4" s="1"/>
      <c r="L4" s="1"/>
      <c r="M4" s="1"/>
      <c r="N4" s="1"/>
      <c r="O4" s="52" t="s">
        <v>8</v>
      </c>
      <c r="S4" s="53" t="s">
        <v>9</v>
      </c>
      <c r="T4" s="54"/>
      <c r="U4" s="53" t="s">
        <v>10</v>
      </c>
      <c r="V4" s="54"/>
      <c r="W4" s="53" t="s">
        <v>11</v>
      </c>
      <c r="X4" s="53" t="s">
        <v>12</v>
      </c>
      <c r="Y4" s="65" t="s">
        <v>10</v>
      </c>
      <c r="Z4" s="67" t="s">
        <v>11</v>
      </c>
    </row>
    <row r="5" spans="1:29">
      <c r="A5" s="6" t="s">
        <v>46</v>
      </c>
      <c r="B5" s="6"/>
      <c r="C5" s="6" t="s">
        <v>47</v>
      </c>
      <c r="D5" s="6" t="s">
        <v>48</v>
      </c>
      <c r="E5" s="5" t="s">
        <v>49</v>
      </c>
      <c r="F5" s="5" t="s">
        <v>50</v>
      </c>
      <c r="G5" s="5" t="s">
        <v>51</v>
      </c>
      <c r="H5" s="5" t="s">
        <v>52</v>
      </c>
      <c r="I5" s="1"/>
      <c r="J5" s="1"/>
      <c r="K5" s="8"/>
      <c r="L5" s="8"/>
      <c r="M5" s="8"/>
      <c r="N5" s="8"/>
      <c r="O5" s="56" t="s">
        <v>13</v>
      </c>
      <c r="P5" s="57"/>
      <c r="Q5" s="57"/>
      <c r="R5" s="58" t="s">
        <v>14</v>
      </c>
      <c r="S5" s="52">
        <v>1</v>
      </c>
      <c r="T5" s="57" t="str">
        <f>IF(S5=1,"st",IF(S5=2,"nd",IF(S5=3,"rd","th")))</f>
        <v>st</v>
      </c>
      <c r="U5" s="59" t="s">
        <v>25</v>
      </c>
      <c r="V5" s="54" t="s">
        <v>16</v>
      </c>
      <c r="W5" s="59" t="s">
        <v>37</v>
      </c>
      <c r="X5" s="59">
        <f>+'Explanatory note'!$B$21</f>
        <v>2022</v>
      </c>
      <c r="Y5" s="70">
        <f>MATCH($U5,$R$12:$R$18,0)</f>
        <v>1</v>
      </c>
      <c r="Z5" s="71">
        <f>MATCH($W5,$T$12:$T$23,0)</f>
        <v>7</v>
      </c>
      <c r="AB5" s="62">
        <f>DATE($X5,$Z5,1+7*$S5)-WEEKDAY(DATE($X5,$Z5,7-$Y5))</f>
        <v>44746</v>
      </c>
      <c r="AC5" s="77"/>
    </row>
    <row r="6" spans="1:29">
      <c r="A6" s="48">
        <f>+EDATE(C6,-1)</f>
        <v>44716</v>
      </c>
      <c r="B6" s="48" t="s">
        <v>53</v>
      </c>
      <c r="C6" s="12">
        <f>+AB5</f>
        <v>44746</v>
      </c>
      <c r="D6" s="51" t="str">
        <f>+IF(AND($C$6&gt;'data base'!O4,$C$6&lt;'data base'!Q4),"7:00","8:00")</f>
        <v>7:00</v>
      </c>
      <c r="E6" s="79">
        <f>+DATE($X$5,10,1)</f>
        <v>44835</v>
      </c>
      <c r="F6" s="86" t="str">
        <f>+IF(AND(E6&gt;'data base'!O4,E6&lt;'data base'!Q4),"4:00","5:00")</f>
        <v>4:00</v>
      </c>
      <c r="G6" s="79">
        <f>+DATE($X$5+1,10,1)</f>
        <v>45200</v>
      </c>
      <c r="H6" s="86" t="str">
        <f>+IF(AND(G6&gt;'data base'!O5,G6&lt;'data base'!Q5),"4:00","5:00")</f>
        <v>4:00</v>
      </c>
      <c r="I6" s="78"/>
      <c r="J6" s="1"/>
      <c r="K6" s="1"/>
      <c r="L6" s="1"/>
      <c r="M6" s="1"/>
      <c r="N6" s="1"/>
      <c r="O6" s="56" t="s">
        <v>20</v>
      </c>
      <c r="S6" s="52">
        <v>3</v>
      </c>
      <c r="T6" s="57" t="str">
        <f t="shared" ref="T6" si="0">IF(S6=1,"st",IF(S6=2,"nd",IF(S6=3,"rd","th")))</f>
        <v>rd</v>
      </c>
      <c r="U6" s="59" t="s">
        <v>25</v>
      </c>
      <c r="V6" s="54" t="s">
        <v>16</v>
      </c>
      <c r="W6" s="59" t="s">
        <v>37</v>
      </c>
      <c r="X6" s="59">
        <f>+'Explanatory note'!$B$21</f>
        <v>2022</v>
      </c>
      <c r="Y6" s="70">
        <f>MATCH($U6,$R$12:$R$18,0)</f>
        <v>1</v>
      </c>
      <c r="Z6" s="71">
        <f>MATCH($W6,$T$12:$T$23,0)</f>
        <v>7</v>
      </c>
      <c r="AB6" s="82">
        <f>DATE($X6,$Z6,1+7*$S6)-WEEKDAY(DATE($X6,$Z6,7-$Y6))</f>
        <v>44760</v>
      </c>
      <c r="AC6" s="77"/>
    </row>
    <row r="7" spans="1:29">
      <c r="A7" s="12"/>
      <c r="B7" s="1"/>
      <c r="C7" s="1"/>
      <c r="E7" s="79">
        <f>+G6</f>
        <v>45200</v>
      </c>
      <c r="F7" s="86" t="str">
        <f>+IF(AND(E7&gt;'data base'!O5,E7&lt;'data base'!Q5),"4:00","5:00")</f>
        <v>4:00</v>
      </c>
      <c r="G7" s="79">
        <f>+DATE(YEAR(G6)+1,10,1)</f>
        <v>45566</v>
      </c>
      <c r="H7" s="86" t="str">
        <f>+IF(AND(G7&gt;'data base'!O6,G7&lt;'data base'!Q6),"4:00","5:00")</f>
        <v>4:00</v>
      </c>
      <c r="I7" s="1"/>
      <c r="J7" s="1"/>
      <c r="K7" s="1"/>
      <c r="L7" s="1"/>
      <c r="M7" s="1"/>
      <c r="N7" s="1"/>
      <c r="S7" s="52"/>
      <c r="T7" s="57"/>
      <c r="U7" s="59"/>
      <c r="V7" s="54"/>
      <c r="W7" s="59"/>
      <c r="X7" s="59"/>
      <c r="Y7" s="61"/>
      <c r="Z7" s="61"/>
      <c r="AB7" s="77"/>
      <c r="AC7" s="77"/>
    </row>
    <row r="8" spans="1:29">
      <c r="A8" s="1"/>
      <c r="B8" s="1"/>
      <c r="C8" s="1"/>
      <c r="E8" s="79">
        <f>+G7</f>
        <v>45566</v>
      </c>
      <c r="F8" s="86" t="str">
        <f>+IF(AND(E8&gt;'data base'!O6,E8&lt;'data base'!Q6),"4:00","5:00")</f>
        <v>4:00</v>
      </c>
      <c r="G8" s="79">
        <f>+DATE(YEAR(G7)+1,10,1)</f>
        <v>45931</v>
      </c>
      <c r="H8" s="86" t="str">
        <f>+IF(AND(G8&gt;'data base'!O7,G8&lt;'data base'!Q7),"4:00","5:00")</f>
        <v>4:00</v>
      </c>
      <c r="I8" s="1"/>
      <c r="J8" s="1"/>
      <c r="K8" s="1"/>
      <c r="L8" s="1"/>
      <c r="M8" s="1"/>
      <c r="N8" s="1"/>
      <c r="S8" s="52"/>
      <c r="T8" s="57"/>
      <c r="U8" s="59"/>
      <c r="V8" s="54"/>
      <c r="W8" s="59"/>
      <c r="X8" s="59"/>
      <c r="Y8" s="61"/>
      <c r="Z8" s="61"/>
      <c r="AB8" s="77"/>
      <c r="AC8" s="77"/>
    </row>
    <row r="9" spans="1:29">
      <c r="A9" s="1"/>
      <c r="B9" s="1"/>
      <c r="C9" s="1"/>
      <c r="E9" s="79">
        <f t="shared" ref="E9:E20" si="1">+G8</f>
        <v>45931</v>
      </c>
      <c r="F9" s="86" t="str">
        <f>+IF(AND(E9&gt;'data base'!O7,E9&lt;'data base'!Q7),"4:00","5:00")</f>
        <v>4:00</v>
      </c>
      <c r="G9" s="79">
        <f t="shared" ref="G9:G20" si="2">+DATE(YEAR(G8)+1,10,1)</f>
        <v>46296</v>
      </c>
      <c r="H9" s="86" t="str">
        <f>+IF(AND(G9&gt;'data base'!O8,G9&lt;'data base'!Q8),"4:00","5:00")</f>
        <v>4:00</v>
      </c>
      <c r="I9" s="1"/>
      <c r="J9" s="1"/>
      <c r="K9" s="13"/>
      <c r="L9" s="13"/>
      <c r="M9" s="13"/>
      <c r="N9" s="13"/>
      <c r="S9" s="52"/>
      <c r="T9" s="57"/>
      <c r="U9" s="59"/>
      <c r="V9" s="54"/>
      <c r="W9" s="59"/>
      <c r="X9" s="59"/>
      <c r="Y9" s="61"/>
      <c r="Z9" s="61"/>
      <c r="AB9" s="77"/>
      <c r="AC9" s="77"/>
    </row>
    <row r="10" spans="1:29" ht="16" thickBot="1">
      <c r="A10" s="1"/>
      <c r="B10" s="1"/>
      <c r="C10" s="1"/>
      <c r="E10" s="79">
        <f t="shared" si="1"/>
        <v>46296</v>
      </c>
      <c r="F10" s="86" t="str">
        <f>+IF(AND(E10&gt;'data base'!O8,E10&lt;'data base'!Q8),"4:00","5:00")</f>
        <v>4:00</v>
      </c>
      <c r="G10" s="79">
        <f t="shared" si="2"/>
        <v>46661</v>
      </c>
      <c r="H10" s="86" t="str">
        <f>+IF(AND(G10&gt;'data base'!O9,G10&lt;'data base'!Q9),"4:00","5:00")</f>
        <v>4:00</v>
      </c>
      <c r="I10" s="1"/>
      <c r="J10" s="1"/>
      <c r="K10" s="1"/>
      <c r="L10" s="1"/>
      <c r="M10" s="1"/>
      <c r="N10" s="1"/>
      <c r="S10" s="52"/>
      <c r="T10" s="57"/>
      <c r="U10" s="59"/>
      <c r="V10" s="54"/>
      <c r="W10" s="59"/>
      <c r="X10" s="59"/>
      <c r="Y10" s="61"/>
      <c r="Z10" s="61"/>
      <c r="AB10" s="77"/>
      <c r="AC10" s="77"/>
    </row>
    <row r="11" spans="1:29">
      <c r="A11" s="1"/>
      <c r="B11" s="1"/>
      <c r="C11" s="1"/>
      <c r="E11" s="79">
        <f>+G10</f>
        <v>46661</v>
      </c>
      <c r="F11" s="86" t="str">
        <f>+IF(AND(E11&gt;'data base'!O9,E11&lt;'data base'!Q9),"4:00","5:00")</f>
        <v>4:00</v>
      </c>
      <c r="G11" s="79">
        <f t="shared" si="2"/>
        <v>47027</v>
      </c>
      <c r="H11" s="86" t="str">
        <f>+IF(AND(G11&gt;'data base'!O10,G11&lt;'data base'!Q10),"4:00","5:00")</f>
        <v>4:00</v>
      </c>
      <c r="I11" s="1"/>
      <c r="J11" s="1"/>
      <c r="K11" s="1"/>
      <c r="L11" s="1"/>
      <c r="M11" s="1"/>
      <c r="N11" s="1"/>
      <c r="O11" s="88" t="s">
        <v>22</v>
      </c>
      <c r="P11" s="89"/>
      <c r="Q11" s="90" t="s">
        <v>23</v>
      </c>
      <c r="R11" s="90" t="s">
        <v>24</v>
      </c>
      <c r="S11" s="90"/>
      <c r="T11" s="90" t="s">
        <v>11</v>
      </c>
      <c r="U11" s="91"/>
      <c r="V11" s="90"/>
      <c r="W11" s="92"/>
      <c r="X11" s="59"/>
      <c r="Y11" s="61"/>
      <c r="Z11" s="61"/>
      <c r="AB11" s="77"/>
      <c r="AC11" s="77"/>
    </row>
    <row r="12" spans="1:29">
      <c r="A12" s="1"/>
      <c r="B12" s="1"/>
      <c r="C12" s="1"/>
      <c r="E12" s="79">
        <f t="shared" si="1"/>
        <v>47027</v>
      </c>
      <c r="F12" s="86" t="str">
        <f>+IF(AND(E12&gt;'data base'!O10,E12&lt;'data base'!Q10),"4:00","5:00")</f>
        <v>4:00</v>
      </c>
      <c r="G12" s="79">
        <f t="shared" si="2"/>
        <v>47392</v>
      </c>
      <c r="H12" s="86" t="str">
        <f>+IF(AND(G12&gt;'data base'!O11,G12&lt;'data base'!Q11),"4:00","5:00")</f>
        <v>4:00</v>
      </c>
      <c r="I12" s="1"/>
      <c r="J12" s="1"/>
      <c r="K12" s="1"/>
      <c r="L12" s="1"/>
      <c r="M12" s="1"/>
      <c r="N12" s="1"/>
      <c r="O12" s="93"/>
      <c r="P12" s="56"/>
      <c r="Q12" s="61">
        <v>1</v>
      </c>
      <c r="R12" s="61" t="s">
        <v>25</v>
      </c>
      <c r="S12" s="61"/>
      <c r="T12" s="61" t="s">
        <v>26</v>
      </c>
      <c r="U12" s="56"/>
      <c r="V12" s="61"/>
      <c r="W12" s="87"/>
      <c r="X12" s="59"/>
      <c r="Y12" s="61"/>
      <c r="Z12" s="61"/>
      <c r="AB12" s="77"/>
      <c r="AC12" s="77"/>
    </row>
    <row r="13" spans="1:29">
      <c r="A13" s="1"/>
      <c r="B13" s="1"/>
      <c r="C13" s="1"/>
      <c r="E13" s="79">
        <f t="shared" si="1"/>
        <v>47392</v>
      </c>
      <c r="F13" s="86" t="str">
        <f>+IF(AND(E13&gt;'data base'!O11,E13&lt;'data base'!Q11),"4:00","5:00")</f>
        <v>4:00</v>
      </c>
      <c r="G13" s="79">
        <f t="shared" si="2"/>
        <v>47757</v>
      </c>
      <c r="H13" s="86" t="str">
        <f>+IF(AND(G13&gt;'data base'!O12,G13&lt;'data base'!Q12),"4:00","5:00")</f>
        <v>4:00</v>
      </c>
      <c r="I13" s="1"/>
      <c r="J13" s="1"/>
      <c r="K13" s="1"/>
      <c r="L13" s="1"/>
      <c r="M13" s="1"/>
      <c r="N13" s="1"/>
      <c r="O13" s="93"/>
      <c r="P13" s="56"/>
      <c r="Q13" s="61">
        <v>2</v>
      </c>
      <c r="R13" s="61" t="s">
        <v>27</v>
      </c>
      <c r="S13" s="61"/>
      <c r="T13" s="61" t="s">
        <v>28</v>
      </c>
      <c r="U13" s="56"/>
      <c r="V13" s="56"/>
      <c r="W13" s="94"/>
      <c r="X13" s="59"/>
      <c r="Y13" s="61"/>
      <c r="Z13" s="61"/>
      <c r="AB13" s="77"/>
      <c r="AC13" s="77"/>
    </row>
    <row r="14" spans="1:29">
      <c r="A14" s="1"/>
      <c r="B14" s="1"/>
      <c r="C14" s="1"/>
      <c r="E14" s="79">
        <f t="shared" si="1"/>
        <v>47757</v>
      </c>
      <c r="F14" s="86" t="str">
        <f>+IF(AND(E14&gt;'data base'!O12,E14&lt;'data base'!Q12),"4:00","5:00")</f>
        <v>4:00</v>
      </c>
      <c r="G14" s="79">
        <f t="shared" si="2"/>
        <v>48122</v>
      </c>
      <c r="H14" s="86" t="str">
        <f>+IF(AND(G14&gt;'data base'!O13,G14&lt;'data base'!Q13),"4:00","5:00")</f>
        <v>4:00</v>
      </c>
      <c r="I14" s="1"/>
      <c r="J14" s="1"/>
      <c r="K14" s="1"/>
      <c r="L14" s="1"/>
      <c r="M14" s="1"/>
      <c r="N14" s="1"/>
      <c r="O14" s="93"/>
      <c r="P14" s="56"/>
      <c r="Q14" s="61">
        <v>3</v>
      </c>
      <c r="R14" s="61" t="s">
        <v>29</v>
      </c>
      <c r="S14" s="61"/>
      <c r="T14" s="61" t="s">
        <v>30</v>
      </c>
      <c r="U14" s="56"/>
      <c r="V14" s="56"/>
      <c r="W14" s="94"/>
      <c r="X14" s="59"/>
      <c r="Y14" s="61"/>
      <c r="Z14" s="61"/>
      <c r="AB14" s="77"/>
      <c r="AC14" s="77"/>
    </row>
    <row r="15" spans="1:29">
      <c r="A15" s="1"/>
      <c r="B15" s="1"/>
      <c r="C15" s="1"/>
      <c r="E15" s="79">
        <f t="shared" si="1"/>
        <v>48122</v>
      </c>
      <c r="F15" s="86" t="str">
        <f>+IF(AND(E15&gt;'data base'!O13,E15&lt;'data base'!Q13),"4:00","5:00")</f>
        <v>4:00</v>
      </c>
      <c r="G15" s="79">
        <f t="shared" si="2"/>
        <v>48488</v>
      </c>
      <c r="H15" s="86" t="str">
        <f>+IF(AND(G15&gt;'data base'!O14,G15&lt;'data base'!Q14),"4:00","5:00")</f>
        <v>4:00</v>
      </c>
      <c r="I15" s="1"/>
      <c r="J15" s="1"/>
      <c r="K15" s="1"/>
      <c r="L15" s="1"/>
      <c r="M15" s="1"/>
      <c r="N15" s="1"/>
      <c r="O15" s="93"/>
      <c r="P15" s="56"/>
      <c r="Q15" s="61">
        <v>4</v>
      </c>
      <c r="R15" s="61" t="s">
        <v>31</v>
      </c>
      <c r="S15" s="61"/>
      <c r="T15" s="61" t="s">
        <v>32</v>
      </c>
      <c r="U15" s="56"/>
      <c r="V15" s="56"/>
      <c r="W15" s="94"/>
      <c r="X15" s="59"/>
      <c r="Y15" s="61"/>
      <c r="Z15" s="61"/>
      <c r="AB15" s="77"/>
      <c r="AC15" s="77"/>
    </row>
    <row r="16" spans="1:29">
      <c r="A16" s="1"/>
      <c r="B16" s="1"/>
      <c r="C16" s="1"/>
      <c r="E16" s="79">
        <f t="shared" si="1"/>
        <v>48488</v>
      </c>
      <c r="F16" s="86" t="str">
        <f>+IF(AND(E16&gt;'data base'!O14,E16&lt;'data base'!Q14),"4:00","5:00")</f>
        <v>4:00</v>
      </c>
      <c r="G16" s="79">
        <f t="shared" si="2"/>
        <v>48853</v>
      </c>
      <c r="H16" s="86" t="str">
        <f>+IF(AND(G16&gt;'data base'!O15,G16&lt;'data base'!Q15),"4:00","5:00")</f>
        <v>4:00</v>
      </c>
      <c r="I16" s="1"/>
      <c r="J16" s="1"/>
      <c r="K16" s="1"/>
      <c r="L16" s="1"/>
      <c r="M16" s="1"/>
      <c r="N16" s="1"/>
      <c r="O16" s="93"/>
      <c r="P16" s="56"/>
      <c r="Q16" s="61">
        <v>5</v>
      </c>
      <c r="R16" s="61" t="s">
        <v>33</v>
      </c>
      <c r="S16" s="61"/>
      <c r="T16" s="61" t="s">
        <v>34</v>
      </c>
      <c r="U16" s="56"/>
      <c r="V16" s="56"/>
      <c r="W16" s="94"/>
      <c r="X16" s="59"/>
      <c r="Y16" s="61"/>
      <c r="Z16" s="61"/>
      <c r="AB16" s="77"/>
      <c r="AC16" s="77"/>
    </row>
    <row r="17" spans="1:29">
      <c r="A17" s="1"/>
      <c r="B17" s="1"/>
      <c r="C17" s="1"/>
      <c r="E17" s="79">
        <f t="shared" si="1"/>
        <v>48853</v>
      </c>
      <c r="F17" s="86" t="str">
        <f>+IF(AND(E17&gt;'data base'!O15,E17&lt;'data base'!Q15),"4:00","5:00")</f>
        <v>4:00</v>
      </c>
      <c r="G17" s="79">
        <f t="shared" si="2"/>
        <v>49218</v>
      </c>
      <c r="H17" s="86" t="str">
        <f>+IF(AND(G17&gt;'data base'!O16,G17&lt;'data base'!Q16),"4:00","5:00")</f>
        <v>4:00</v>
      </c>
      <c r="I17" s="1"/>
      <c r="J17" s="1"/>
      <c r="K17" s="1"/>
      <c r="L17" s="1"/>
      <c r="M17" s="1"/>
      <c r="N17" s="1"/>
      <c r="O17" s="93"/>
      <c r="P17" s="56"/>
      <c r="Q17" s="61"/>
      <c r="R17" s="61" t="s">
        <v>35</v>
      </c>
      <c r="S17" s="61"/>
      <c r="T17" s="61" t="s">
        <v>36</v>
      </c>
      <c r="U17" s="56"/>
      <c r="V17" s="56"/>
      <c r="W17" s="94"/>
      <c r="X17" s="59"/>
      <c r="Y17" s="61"/>
      <c r="Z17" s="61"/>
      <c r="AB17" s="77"/>
      <c r="AC17" s="77"/>
    </row>
    <row r="18" spans="1:29">
      <c r="A18" s="1"/>
      <c r="B18" s="1"/>
      <c r="C18" s="1"/>
      <c r="E18" s="79">
        <f t="shared" si="1"/>
        <v>49218</v>
      </c>
      <c r="F18" s="86" t="str">
        <f>+IF(AND(E18&gt;'data base'!O16,E18&lt;'data base'!Q16),"4:00","5:00")</f>
        <v>4:00</v>
      </c>
      <c r="G18" s="79">
        <f t="shared" si="2"/>
        <v>49583</v>
      </c>
      <c r="H18" s="86" t="str">
        <f>+IF(AND(G18&gt;'data base'!O17,G18&lt;'data base'!Q17),"4:00","5:00")</f>
        <v>4:00</v>
      </c>
      <c r="I18" s="1"/>
      <c r="J18" s="1"/>
      <c r="K18" s="1"/>
      <c r="L18" s="1"/>
      <c r="M18" s="1"/>
      <c r="N18" s="1"/>
      <c r="O18" s="93"/>
      <c r="P18" s="56"/>
      <c r="Q18" s="61"/>
      <c r="R18" s="61" t="s">
        <v>15</v>
      </c>
      <c r="S18" s="61"/>
      <c r="T18" s="61" t="s">
        <v>37</v>
      </c>
      <c r="U18" s="56"/>
      <c r="V18" s="56"/>
      <c r="W18" s="94"/>
      <c r="X18" s="59"/>
      <c r="Y18" s="61"/>
      <c r="Z18" s="61"/>
      <c r="AB18" s="77"/>
      <c r="AC18" s="77"/>
    </row>
    <row r="19" spans="1:29">
      <c r="A19" s="1"/>
      <c r="B19" s="1"/>
      <c r="C19" s="1"/>
      <c r="E19" s="79">
        <f t="shared" si="1"/>
        <v>49583</v>
      </c>
      <c r="F19" s="86" t="str">
        <f>+IF(AND(E19&gt;'data base'!O17,E19&lt;'data base'!Q17),"4:00","5:00")</f>
        <v>4:00</v>
      </c>
      <c r="G19" s="79">
        <f t="shared" si="2"/>
        <v>49949</v>
      </c>
      <c r="H19" s="86" t="str">
        <f>+IF(AND(G19&gt;'data base'!O18,G19&lt;'data base'!Q18),"4:00","5:00")</f>
        <v>4:00</v>
      </c>
      <c r="I19" s="1"/>
      <c r="J19" s="1"/>
      <c r="K19" s="1"/>
      <c r="L19" s="1"/>
      <c r="M19" s="1"/>
      <c r="N19" s="1"/>
      <c r="O19" s="93"/>
      <c r="P19" s="56"/>
      <c r="Q19" s="61"/>
      <c r="R19" s="61"/>
      <c r="S19" s="61"/>
      <c r="T19" s="61" t="s">
        <v>38</v>
      </c>
      <c r="U19" s="56"/>
      <c r="V19" s="56"/>
      <c r="W19" s="94"/>
      <c r="X19" s="59"/>
      <c r="Y19" s="61"/>
      <c r="Z19" s="61"/>
      <c r="AB19" s="77"/>
      <c r="AC19" s="77"/>
    </row>
    <row r="20" spans="1:29">
      <c r="A20" s="1"/>
      <c r="B20" s="1"/>
      <c r="C20" s="1"/>
      <c r="E20" s="79">
        <f t="shared" si="1"/>
        <v>49949</v>
      </c>
      <c r="F20" s="86" t="str">
        <f>+IF(AND(E20&gt;'data base'!O18,E20&lt;'data base'!Q18),"4:00","5:00")</f>
        <v>4:00</v>
      </c>
      <c r="G20" s="79">
        <f t="shared" si="2"/>
        <v>50314</v>
      </c>
      <c r="H20" s="86" t="str">
        <f>+IF(AND(G20&gt;'data base'!O19,G20&lt;'data base'!Q19),"4:00","5:00")</f>
        <v>4:00</v>
      </c>
      <c r="I20" s="1"/>
      <c r="J20" s="1"/>
      <c r="K20" s="1"/>
      <c r="L20" s="1"/>
      <c r="M20" s="1"/>
      <c r="N20" s="1"/>
      <c r="O20" s="93"/>
      <c r="P20" s="56"/>
      <c r="Q20" s="61"/>
      <c r="R20" s="61"/>
      <c r="S20" s="61"/>
      <c r="T20" s="61" t="s">
        <v>39</v>
      </c>
      <c r="U20" s="56"/>
      <c r="V20" s="56"/>
      <c r="W20" s="94"/>
      <c r="X20" s="59"/>
      <c r="Y20" s="61"/>
      <c r="Z20" s="61"/>
      <c r="AB20" s="77"/>
      <c r="AC20" s="77"/>
    </row>
    <row r="21" spans="1:29">
      <c r="A21" s="1"/>
      <c r="B21" s="1"/>
      <c r="C21" s="46"/>
      <c r="D21" s="1"/>
      <c r="E21" s="1"/>
      <c r="F21" s="1"/>
      <c r="G21" s="1"/>
      <c r="H21" s="1"/>
      <c r="I21" s="1"/>
      <c r="J21" s="1"/>
      <c r="K21" s="1"/>
      <c r="L21" s="1"/>
      <c r="M21" s="1"/>
      <c r="N21" s="1"/>
      <c r="O21" s="93"/>
      <c r="P21" s="56"/>
      <c r="Q21" s="61"/>
      <c r="R21" s="61"/>
      <c r="S21" s="61"/>
      <c r="T21" s="61" t="s">
        <v>17</v>
      </c>
      <c r="U21" s="56"/>
      <c r="V21" s="56"/>
      <c r="W21" s="94"/>
      <c r="X21" s="59"/>
      <c r="Y21" s="61"/>
      <c r="Z21" s="61"/>
    </row>
    <row r="22" spans="1:29">
      <c r="A22" s="1" t="s">
        <v>54</v>
      </c>
      <c r="B22" s="1"/>
      <c r="C22" s="47"/>
      <c r="D22" s="1"/>
      <c r="E22" s="1"/>
      <c r="F22" s="1"/>
      <c r="G22" s="1"/>
      <c r="H22" s="1"/>
      <c r="I22" s="1"/>
      <c r="J22" s="1"/>
      <c r="K22" s="1"/>
      <c r="L22" s="1"/>
      <c r="M22" s="1"/>
      <c r="N22" s="1"/>
      <c r="O22" s="93"/>
      <c r="P22" s="56"/>
      <c r="Q22" s="61"/>
      <c r="R22" s="61"/>
      <c r="S22" s="61"/>
      <c r="T22" s="61" t="s">
        <v>40</v>
      </c>
      <c r="U22" s="56"/>
      <c r="V22" s="56"/>
      <c r="W22" s="94"/>
      <c r="X22" s="59"/>
      <c r="Y22" s="61"/>
      <c r="Z22" s="61"/>
    </row>
    <row r="23" spans="1:29" ht="16" thickBot="1">
      <c r="A23" s="1"/>
      <c r="B23" s="1"/>
      <c r="C23" s="44"/>
      <c r="D23" s="1"/>
      <c r="E23" s="1"/>
      <c r="F23" s="1"/>
      <c r="G23" s="1"/>
      <c r="H23" s="1"/>
      <c r="I23" s="1"/>
      <c r="J23" s="1"/>
      <c r="K23" s="1"/>
      <c r="L23" s="1"/>
      <c r="M23" s="1"/>
      <c r="N23" s="1"/>
      <c r="O23" s="95"/>
      <c r="P23" s="96"/>
      <c r="Q23" s="97"/>
      <c r="R23" s="97"/>
      <c r="S23" s="97"/>
      <c r="T23" s="97" t="s">
        <v>41</v>
      </c>
      <c r="U23" s="96"/>
      <c r="V23" s="96"/>
      <c r="W23" s="98"/>
      <c r="X23" s="59"/>
      <c r="Y23" s="61"/>
      <c r="Z23" s="61"/>
    </row>
    <row r="24" spans="1:29">
      <c r="A24" s="1"/>
      <c r="B24" s="1"/>
      <c r="C24" s="1"/>
      <c r="D24" s="1"/>
      <c r="E24" s="1"/>
      <c r="F24" s="1"/>
      <c r="G24" s="1"/>
      <c r="H24" s="1"/>
      <c r="I24" s="1"/>
      <c r="J24" s="1"/>
      <c r="K24" s="1"/>
      <c r="L24" s="1"/>
      <c r="M24" s="1"/>
      <c r="N24" s="1"/>
      <c r="X24" s="59"/>
      <c r="Y24" s="61"/>
      <c r="Z24" s="61"/>
    </row>
    <row r="25" spans="1:29">
      <c r="A25" s="2" t="s">
        <v>55</v>
      </c>
      <c r="B25" s="2"/>
      <c r="C25" s="1"/>
      <c r="D25" s="1"/>
      <c r="E25" s="1"/>
      <c r="F25" s="1"/>
      <c r="G25" s="1"/>
      <c r="H25" s="1"/>
      <c r="I25" s="1"/>
      <c r="J25" s="1"/>
      <c r="K25" s="1"/>
      <c r="L25" s="1"/>
      <c r="M25" s="1"/>
      <c r="N25" s="1"/>
    </row>
    <row r="26" spans="1:29">
      <c r="A26" s="2"/>
      <c r="B26" s="2"/>
      <c r="C26" s="1"/>
      <c r="D26" s="1"/>
      <c r="E26" s="1"/>
      <c r="F26" s="1"/>
      <c r="G26" s="1"/>
      <c r="H26" s="1"/>
      <c r="I26" s="1"/>
      <c r="J26" s="1"/>
      <c r="K26" s="1"/>
      <c r="L26" s="1"/>
      <c r="M26" s="1"/>
    </row>
    <row r="27" spans="1:29">
      <c r="A27" s="148" t="s">
        <v>56</v>
      </c>
      <c r="B27" s="148"/>
      <c r="C27" s="148"/>
      <c r="D27" s="148"/>
      <c r="E27" s="149" t="s">
        <v>57</v>
      </c>
      <c r="F27" s="150"/>
      <c r="G27" s="150"/>
      <c r="H27" s="151"/>
      <c r="I27" s="1"/>
      <c r="J27" s="1"/>
      <c r="K27" s="1"/>
      <c r="L27" s="1"/>
      <c r="M27" s="1"/>
    </row>
    <row r="28" spans="1:29">
      <c r="A28" s="5" t="s">
        <v>46</v>
      </c>
      <c r="B28" s="5"/>
      <c r="C28" s="6" t="s">
        <v>47</v>
      </c>
      <c r="D28" s="6" t="s">
        <v>48</v>
      </c>
      <c r="E28" s="5" t="s">
        <v>49</v>
      </c>
      <c r="F28" s="5" t="s">
        <v>50</v>
      </c>
      <c r="G28" s="5" t="s">
        <v>51</v>
      </c>
      <c r="H28" s="5" t="s">
        <v>52</v>
      </c>
      <c r="I28" s="1"/>
      <c r="J28" s="1"/>
      <c r="K28" s="8"/>
      <c r="L28" s="8"/>
      <c r="M28" s="8"/>
    </row>
    <row r="29" spans="1:29">
      <c r="A29" s="48">
        <f>+C29-7</f>
        <v>44753</v>
      </c>
      <c r="B29" s="48"/>
      <c r="C29" s="12">
        <f>+AB6</f>
        <v>44760</v>
      </c>
      <c r="D29" s="51" t="str">
        <f>+IF(AND($C$29&gt;'data base'!O4,$C$29&lt;'data base'!Q4),"7:00","8:00")</f>
        <v>7:00</v>
      </c>
      <c r="E29" s="79">
        <f>+DATE($X$5,10,1)</f>
        <v>44835</v>
      </c>
      <c r="F29" s="86" t="str">
        <f>+IF(AND('data base'!O4&lt;E29,E29&lt;'data base'!Q4),"4:00","5:00")</f>
        <v>4:00</v>
      </c>
      <c r="G29" s="79">
        <f>+DATE($X$5+1,10,1)</f>
        <v>45200</v>
      </c>
      <c r="H29" s="86" t="str">
        <f>+IF(AND(G29&gt;'data base'!O5,G29&lt;'data base'!Q5),"4:00","5:00")</f>
        <v>4:00</v>
      </c>
      <c r="I29" s="1"/>
      <c r="J29" s="1"/>
      <c r="K29" s="1"/>
      <c r="L29" s="1"/>
      <c r="M29" s="1"/>
    </row>
    <row r="30" spans="1:29">
      <c r="A30" s="78"/>
      <c r="B30" s="1"/>
      <c r="C30" s="1"/>
      <c r="E30" s="79">
        <f>+G29</f>
        <v>45200</v>
      </c>
      <c r="F30" s="86" t="str">
        <f>+IF(AND('data base'!O5&lt;E30,E30&lt;'data base'!Q5),"4:00","5:00")</f>
        <v>4:00</v>
      </c>
      <c r="G30" s="79">
        <f>+DATE(YEAR(G29)+1,10,1)</f>
        <v>45566</v>
      </c>
      <c r="H30" s="86" t="str">
        <f>+IF(AND(G30&gt;'data base'!O6,G30&lt;'data base'!Q6),"4:00","5:00")</f>
        <v>4:00</v>
      </c>
      <c r="I30" s="1"/>
      <c r="J30" s="1"/>
      <c r="K30" s="1"/>
      <c r="L30" s="1"/>
      <c r="M30" s="1"/>
    </row>
    <row r="31" spans="1:29">
      <c r="A31" s="1"/>
      <c r="B31" s="1"/>
      <c r="C31" s="1"/>
      <c r="E31" s="79">
        <f t="shared" ref="E31:E42" si="3">+G30</f>
        <v>45566</v>
      </c>
      <c r="F31" s="86" t="str">
        <f>+IF(AND('data base'!O6&lt;E31,E31&lt;'data base'!Q6),"4:00","5:00")</f>
        <v>4:00</v>
      </c>
      <c r="G31" s="79">
        <f t="shared" ref="G31:G43" si="4">+DATE(YEAR(G30)+1,10,1)</f>
        <v>45931</v>
      </c>
      <c r="H31" s="86" t="str">
        <f>+IF(AND(G31&gt;'data base'!O7,G31&lt;'data base'!Q7),"4:00","5:00")</f>
        <v>4:00</v>
      </c>
      <c r="I31" s="1"/>
      <c r="J31" s="1"/>
      <c r="K31" s="1"/>
      <c r="L31" s="1"/>
      <c r="M31" s="1"/>
    </row>
    <row r="32" spans="1:29">
      <c r="A32" s="1"/>
      <c r="B32" s="1"/>
      <c r="C32" s="1"/>
      <c r="E32" s="79">
        <f t="shared" si="3"/>
        <v>45931</v>
      </c>
      <c r="F32" s="86" t="str">
        <f>+IF(AND('data base'!O7&lt;E32,E32&lt;'data base'!Q7),"4:00","5:00")</f>
        <v>4:00</v>
      </c>
      <c r="G32" s="79">
        <f t="shared" si="4"/>
        <v>46296</v>
      </c>
      <c r="H32" s="86" t="str">
        <f>+IF(AND(G32&gt;'data base'!O8,G32&lt;'data base'!Q8),"4:00","5:00")</f>
        <v>4:00</v>
      </c>
      <c r="I32" s="1"/>
      <c r="J32" s="1"/>
      <c r="K32" s="13"/>
      <c r="L32" s="13"/>
      <c r="M32" s="13"/>
    </row>
    <row r="33" spans="1:24">
      <c r="A33" s="1"/>
      <c r="B33" s="1"/>
      <c r="C33" s="1"/>
      <c r="E33" s="79">
        <f t="shared" si="3"/>
        <v>46296</v>
      </c>
      <c r="F33" s="86" t="str">
        <f>+IF(AND('data base'!O8&lt;E33,E33&lt;'data base'!Q8),"4:00","5:00")</f>
        <v>4:00</v>
      </c>
      <c r="G33" s="79">
        <f t="shared" si="4"/>
        <v>46661</v>
      </c>
      <c r="H33" s="86" t="str">
        <f>+IF(AND(G33&gt;'data base'!O9,G33&lt;'data base'!Q9),"4:00","5:00")</f>
        <v>4:00</v>
      </c>
      <c r="I33" s="1"/>
      <c r="J33" s="1"/>
      <c r="K33" s="1"/>
      <c r="L33" s="1"/>
      <c r="M33" s="1"/>
      <c r="S33" s="84"/>
      <c r="T33" s="84"/>
      <c r="U33" s="84"/>
      <c r="V33" s="85"/>
      <c r="W33" s="84"/>
      <c r="X33" s="84"/>
    </row>
    <row r="34" spans="1:24">
      <c r="A34" s="1"/>
      <c r="B34" s="1"/>
      <c r="C34" s="1"/>
      <c r="E34" s="79">
        <f t="shared" si="3"/>
        <v>46661</v>
      </c>
      <c r="F34" s="86" t="str">
        <f>+IF(AND('data base'!O9&lt;E34,E34&lt;'data base'!Q9),"4:00","5:00")</f>
        <v>4:00</v>
      </c>
      <c r="G34" s="79">
        <f t="shared" si="4"/>
        <v>47027</v>
      </c>
      <c r="H34" s="86" t="str">
        <f>+IF(AND(G34&gt;'data base'!O10,G34&lt;'data base'!Q10),"4:00","5:00")</f>
        <v>4:00</v>
      </c>
      <c r="I34" s="1"/>
      <c r="J34" s="1"/>
      <c r="K34" s="1"/>
      <c r="L34" s="1"/>
      <c r="M34" s="1"/>
      <c r="X34" s="61"/>
    </row>
    <row r="35" spans="1:24">
      <c r="A35" s="1"/>
      <c r="B35" s="1"/>
      <c r="C35" s="1"/>
      <c r="E35" s="79">
        <f t="shared" si="3"/>
        <v>47027</v>
      </c>
      <c r="F35" s="86" t="str">
        <f>+IF(AND('data base'!O10&lt;E35,E35&lt;'data base'!Q10),"4:00","5:00")</f>
        <v>4:00</v>
      </c>
      <c r="G35" s="79">
        <f t="shared" si="4"/>
        <v>47392</v>
      </c>
      <c r="H35" s="86" t="str">
        <f>+IF(AND(G35&gt;'data base'!O11,G35&lt;'data base'!Q11),"4:00","5:00")</f>
        <v>4:00</v>
      </c>
      <c r="I35" s="1"/>
      <c r="J35" s="1"/>
      <c r="K35" s="1"/>
      <c r="L35" s="1"/>
      <c r="M35" s="1"/>
      <c r="X35" s="56"/>
    </row>
    <row r="36" spans="1:24">
      <c r="A36" s="1"/>
      <c r="B36" s="1"/>
      <c r="C36" s="1"/>
      <c r="E36" s="79">
        <f t="shared" si="3"/>
        <v>47392</v>
      </c>
      <c r="F36" s="86" t="str">
        <f>+IF(AND('data base'!O11&lt;E36,E36&lt;'data base'!Q11),"4:00","5:00")</f>
        <v>4:00</v>
      </c>
      <c r="G36" s="79">
        <f t="shared" si="4"/>
        <v>47757</v>
      </c>
      <c r="H36" s="86" t="str">
        <f>+IF(AND(G36&gt;'data base'!O12,G36&lt;'data base'!Q12),"4:00","5:00")</f>
        <v>4:00</v>
      </c>
      <c r="I36" s="1"/>
      <c r="J36" s="1"/>
      <c r="K36" s="1"/>
      <c r="L36" s="1"/>
      <c r="M36" s="1"/>
      <c r="X36" s="56"/>
    </row>
    <row r="37" spans="1:24">
      <c r="A37" s="1"/>
      <c r="B37" s="1"/>
      <c r="C37" s="1"/>
      <c r="E37" s="79">
        <f t="shared" si="3"/>
        <v>47757</v>
      </c>
      <c r="F37" s="86" t="str">
        <f>+IF(AND('data base'!O12&lt;E37,E37&lt;'data base'!Q12),"4:00","5:00")</f>
        <v>4:00</v>
      </c>
      <c r="G37" s="79">
        <f t="shared" si="4"/>
        <v>48122</v>
      </c>
      <c r="H37" s="86" t="str">
        <f>+IF(AND(G37&gt;'data base'!O13,G37&lt;'data base'!Q13),"4:00","5:00")</f>
        <v>4:00</v>
      </c>
      <c r="I37" s="1"/>
      <c r="J37" s="1"/>
      <c r="K37" s="1"/>
      <c r="L37" s="1"/>
      <c r="M37" s="1"/>
      <c r="X37" s="56"/>
    </row>
    <row r="38" spans="1:24">
      <c r="A38" s="1"/>
      <c r="B38" s="1"/>
      <c r="C38" s="1"/>
      <c r="E38" s="79">
        <f t="shared" si="3"/>
        <v>48122</v>
      </c>
      <c r="F38" s="86" t="str">
        <f>+IF(AND('data base'!O13&lt;E38,E38&lt;'data base'!Q13),"4:00","5:00")</f>
        <v>4:00</v>
      </c>
      <c r="G38" s="79">
        <f t="shared" si="4"/>
        <v>48488</v>
      </c>
      <c r="H38" s="86" t="str">
        <f>+IF(AND(G38&gt;'data base'!O14,G38&lt;'data base'!Q14),"4:00","5:00")</f>
        <v>4:00</v>
      </c>
      <c r="I38" s="1"/>
      <c r="J38" s="1"/>
      <c r="K38" s="1"/>
      <c r="L38" s="1"/>
      <c r="M38" s="1"/>
      <c r="X38" s="56"/>
    </row>
    <row r="39" spans="1:24">
      <c r="A39" s="1"/>
      <c r="B39" s="1"/>
      <c r="C39" s="1"/>
      <c r="E39" s="79">
        <f t="shared" si="3"/>
        <v>48488</v>
      </c>
      <c r="F39" s="86" t="str">
        <f>+IF(AND('data base'!O14&lt;E39,E39&lt;'data base'!Q14),"4:00","5:00")</f>
        <v>4:00</v>
      </c>
      <c r="G39" s="79">
        <f t="shared" si="4"/>
        <v>48853</v>
      </c>
      <c r="H39" s="86" t="str">
        <f>+IF(AND(G39&gt;'data base'!O15,G39&lt;'data base'!Q15),"4:00","5:00")</f>
        <v>4:00</v>
      </c>
      <c r="I39" s="1"/>
      <c r="J39" s="1"/>
      <c r="K39" s="1"/>
      <c r="L39" s="1"/>
      <c r="M39" s="1"/>
      <c r="X39" s="56"/>
    </row>
    <row r="40" spans="1:24">
      <c r="A40" s="1"/>
      <c r="B40" s="1"/>
      <c r="C40" s="1"/>
      <c r="E40" s="79">
        <f t="shared" si="3"/>
        <v>48853</v>
      </c>
      <c r="F40" s="86" t="str">
        <f>+IF(AND('data base'!O15&lt;E40,E40&lt;'data base'!Q15),"4:00","5:00")</f>
        <v>4:00</v>
      </c>
      <c r="G40" s="79">
        <f t="shared" si="4"/>
        <v>49218</v>
      </c>
      <c r="H40" s="86" t="str">
        <f>+IF(AND(G40&gt;'data base'!O16,G40&lt;'data base'!Q16),"4:00","5:00")</f>
        <v>4:00</v>
      </c>
      <c r="I40" s="1"/>
      <c r="J40" s="1"/>
      <c r="K40" s="1"/>
      <c r="L40" s="1"/>
      <c r="M40" s="1"/>
      <c r="X40" s="56"/>
    </row>
    <row r="41" spans="1:24">
      <c r="A41" s="1"/>
      <c r="B41" s="1"/>
      <c r="C41" s="1"/>
      <c r="E41" s="79">
        <f t="shared" si="3"/>
        <v>49218</v>
      </c>
      <c r="F41" s="86" t="str">
        <f>+IF(AND('data base'!O16&lt;E41,E41&lt;'data base'!Q16),"4:00","5:00")</f>
        <v>4:00</v>
      </c>
      <c r="G41" s="79">
        <f t="shared" si="4"/>
        <v>49583</v>
      </c>
      <c r="H41" s="86" t="str">
        <f>+IF(AND(G41&gt;'data base'!O17,G41&lt;'data base'!Q17),"4:00","5:00")</f>
        <v>4:00</v>
      </c>
      <c r="I41" s="1"/>
      <c r="J41" s="1"/>
      <c r="K41" s="1"/>
      <c r="L41" s="1"/>
      <c r="M41" s="1"/>
      <c r="X41" s="56"/>
    </row>
    <row r="42" spans="1:24">
      <c r="A42" s="1"/>
      <c r="B42" s="1"/>
      <c r="C42" s="1"/>
      <c r="E42" s="79">
        <f t="shared" si="3"/>
        <v>49583</v>
      </c>
      <c r="F42" s="86" t="str">
        <f>+IF(AND('data base'!O17&lt;E42,E42&lt;'data base'!Q17),"4:00","5:00")</f>
        <v>4:00</v>
      </c>
      <c r="G42" s="79">
        <f t="shared" si="4"/>
        <v>49949</v>
      </c>
      <c r="H42" s="86" t="str">
        <f>+IF(AND(G42&gt;'data base'!O18,G42&lt;'data base'!Q18),"4:00","5:00")</f>
        <v>4:00</v>
      </c>
      <c r="I42" s="1"/>
      <c r="J42" s="1"/>
      <c r="K42" s="1"/>
      <c r="L42" s="1"/>
      <c r="M42" s="1"/>
      <c r="X42" s="56"/>
    </row>
    <row r="43" spans="1:24">
      <c r="A43" s="1"/>
      <c r="B43" s="1"/>
      <c r="C43" s="1"/>
      <c r="E43" s="79">
        <f>+G42</f>
        <v>49949</v>
      </c>
      <c r="F43" s="86" t="str">
        <f>+IF(AND('data base'!O18&lt;E43,E43&lt;'data base'!Q18),"4:00","5:00")</f>
        <v>4:00</v>
      </c>
      <c r="G43" s="79">
        <f t="shared" si="4"/>
        <v>50314</v>
      </c>
      <c r="H43" s="86" t="str">
        <f>+IF(AND(G43&gt;'data base'!O19,G43&lt;'data base'!Q19),"4:00","5:00")</f>
        <v>4:00</v>
      </c>
      <c r="I43" s="1"/>
      <c r="J43" s="1"/>
      <c r="K43" s="1"/>
      <c r="L43" s="1"/>
      <c r="M43" s="1"/>
      <c r="N43" s="1"/>
      <c r="X43" s="56"/>
    </row>
    <row r="44" spans="1:24">
      <c r="A44" s="1"/>
      <c r="B44" s="1"/>
      <c r="C44" s="46"/>
      <c r="D44" s="1"/>
      <c r="I44" s="1"/>
      <c r="J44" s="1"/>
      <c r="K44" s="1"/>
      <c r="L44" s="1"/>
      <c r="M44" s="1"/>
      <c r="N44" s="1"/>
      <c r="X44" s="56"/>
    </row>
    <row r="45" spans="1:24">
      <c r="C45" s="47"/>
      <c r="X45" s="56"/>
    </row>
  </sheetData>
  <mergeCells count="2">
    <mergeCell ref="A27:D27"/>
    <mergeCell ref="E27:H27"/>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E106"/>
  <sheetViews>
    <sheetView showGridLines="0" zoomScale="90" zoomScaleNormal="90" workbookViewId="0"/>
  </sheetViews>
  <sheetFormatPr defaultColWidth="8.84375" defaultRowHeight="15.5" outlineLevelCol="1"/>
  <cols>
    <col min="1" max="1" width="14.69140625" customWidth="1"/>
    <col min="2" max="2" width="9.84375" bestFit="1" customWidth="1"/>
    <col min="3" max="3" width="18.07421875" customWidth="1"/>
    <col min="4" max="4" width="9.84375" customWidth="1"/>
    <col min="5" max="5" width="14.23046875" bestFit="1" customWidth="1"/>
    <col min="6" max="6" width="9.84375" customWidth="1"/>
    <col min="7" max="7" width="13.84375" bestFit="1" customWidth="1"/>
    <col min="8" max="8" width="9.84375" bestFit="1" customWidth="1"/>
    <col min="9" max="13" width="9.84375" customWidth="1"/>
    <col min="15" max="15" width="28.23046875" hidden="1" customWidth="1" outlineLevel="1"/>
    <col min="16" max="16" width="8.3046875" hidden="1" customWidth="1" outlineLevel="1"/>
    <col min="17" max="17" width="9.84375" hidden="1" customWidth="1" outlineLevel="1"/>
    <col min="18" max="18" width="10.69140625" hidden="1" customWidth="1" outlineLevel="1"/>
    <col min="19" max="19" width="9.3046875" hidden="1" customWidth="1" outlineLevel="1"/>
    <col min="20" max="20" width="8.53515625" hidden="1" customWidth="1" outlineLevel="1"/>
    <col min="21" max="21" width="6.69140625" hidden="1" customWidth="1" outlineLevel="1"/>
    <col min="22" max="22" width="4" hidden="1" customWidth="1" outlineLevel="1"/>
    <col min="23" max="23" width="8.3046875" hidden="1" customWidth="1" outlineLevel="1"/>
    <col min="24" max="24" width="4.07421875" hidden="1" customWidth="1" outlineLevel="1"/>
    <col min="25" max="25" width="4" hidden="1" customWidth="1" outlineLevel="1"/>
    <col min="26" max="26" width="6.07421875" hidden="1" customWidth="1" outlineLevel="1"/>
    <col min="27" max="27" width="4.765625" hidden="1" customWidth="1" outlineLevel="1"/>
    <col min="28" max="28" width="9.23046875" hidden="1" customWidth="1" outlineLevel="1"/>
    <col min="29" max="29" width="8.84375" collapsed="1"/>
  </cols>
  <sheetData>
    <row r="1" spans="1:31" ht="18">
      <c r="A1" s="4" t="s">
        <v>58</v>
      </c>
      <c r="B1" s="4"/>
      <c r="C1" s="1"/>
      <c r="D1" s="104" t="s">
        <v>43</v>
      </c>
      <c r="E1" s="106">
        <f>'Explanatory note'!B21</f>
        <v>2022</v>
      </c>
      <c r="F1" s="105" t="s">
        <v>44</v>
      </c>
      <c r="G1" s="106">
        <f>'Explanatory note'!B22</f>
        <v>2023</v>
      </c>
      <c r="I1" s="108"/>
      <c r="J1" s="108"/>
      <c r="K1" s="108"/>
      <c r="L1" s="108"/>
      <c r="M1" s="108"/>
      <c r="N1" s="1"/>
      <c r="O1" s="1"/>
      <c r="P1" s="1"/>
      <c r="Q1" s="1"/>
      <c r="R1" s="1"/>
      <c r="S1" s="1"/>
      <c r="T1" s="1"/>
      <c r="U1" s="1"/>
      <c r="V1" s="1"/>
    </row>
    <row r="2" spans="1:31">
      <c r="A2" s="2"/>
      <c r="B2" s="1"/>
      <c r="C2" s="1"/>
      <c r="D2" s="1"/>
      <c r="E2" s="1"/>
      <c r="F2" s="1"/>
      <c r="G2" s="1"/>
      <c r="H2" s="1"/>
      <c r="L2" s="1"/>
      <c r="M2" s="1"/>
    </row>
    <row r="3" spans="1:31">
      <c r="A3" s="22" t="s">
        <v>59</v>
      </c>
    </row>
    <row r="5" spans="1:31" ht="16" thickBot="1">
      <c r="A5" s="2" t="s">
        <v>60</v>
      </c>
      <c r="B5" s="1"/>
      <c r="C5" s="1"/>
      <c r="D5" s="1"/>
      <c r="E5" s="1"/>
      <c r="F5" s="1"/>
      <c r="G5" s="1"/>
      <c r="H5" s="1"/>
      <c r="L5" s="1"/>
      <c r="M5" s="1"/>
    </row>
    <row r="6" spans="1:31">
      <c r="A6" s="1"/>
      <c r="B6" s="1"/>
      <c r="C6" s="1"/>
      <c r="D6" s="1"/>
      <c r="E6" s="1"/>
      <c r="F6" s="1"/>
      <c r="G6" s="1"/>
      <c r="H6" s="1"/>
      <c r="L6" s="1"/>
      <c r="M6" s="1"/>
      <c r="O6" s="52" t="s">
        <v>8</v>
      </c>
      <c r="S6" s="53" t="s">
        <v>9</v>
      </c>
      <c r="T6" s="54"/>
      <c r="U6" s="53" t="s">
        <v>10</v>
      </c>
      <c r="V6" s="54"/>
      <c r="W6" s="53" t="s">
        <v>11</v>
      </c>
      <c r="X6" s="53" t="s">
        <v>12</v>
      </c>
      <c r="Y6" s="65" t="s">
        <v>10</v>
      </c>
      <c r="Z6" s="67" t="s">
        <v>11</v>
      </c>
      <c r="AC6" s="53"/>
      <c r="AD6" s="53"/>
    </row>
    <row r="7" spans="1:31">
      <c r="A7" s="148" t="s">
        <v>56</v>
      </c>
      <c r="B7" s="148"/>
      <c r="C7" s="148"/>
      <c r="D7" s="41" t="s">
        <v>57</v>
      </c>
      <c r="E7" s="43"/>
      <c r="F7" s="43"/>
      <c r="G7" s="42"/>
      <c r="H7" s="1"/>
      <c r="L7" s="1"/>
      <c r="M7" s="1"/>
      <c r="O7" s="56" t="s">
        <v>13</v>
      </c>
      <c r="P7" s="57"/>
      <c r="Q7" s="57"/>
      <c r="R7" s="58" t="s">
        <v>14</v>
      </c>
      <c r="S7" s="52">
        <v>1</v>
      </c>
      <c r="T7" s="57" t="str">
        <f>IF(S7=1,"st",IF(S7=2,"nd",IF(S7=3,"rd","th")))</f>
        <v>st</v>
      </c>
      <c r="U7" s="59" t="s">
        <v>25</v>
      </c>
      <c r="V7" s="54" t="s">
        <v>16</v>
      </c>
      <c r="W7" s="59" t="s">
        <v>38</v>
      </c>
      <c r="X7" s="59">
        <f>+'Explanatory note'!$B$21</f>
        <v>2022</v>
      </c>
      <c r="Y7" s="70">
        <f t="shared" ref="Y7:Y14" si="0">MATCH($U7,$R$20:$R$26,0)</f>
        <v>1</v>
      </c>
      <c r="Z7" s="71">
        <f t="shared" ref="Z7:Z14" si="1">MATCH($W7,$T$20:$T$31,0)</f>
        <v>8</v>
      </c>
      <c r="AB7" s="62">
        <f>DATE($X7,$Z7,1+7*$S7)-WEEKDAY(DATE($X7,$Z7,7-$Y7))</f>
        <v>44774</v>
      </c>
      <c r="AC7" s="59"/>
      <c r="AD7" s="59"/>
      <c r="AE7" s="57"/>
    </row>
    <row r="8" spans="1:31">
      <c r="A8" s="6" t="s">
        <v>46</v>
      </c>
      <c r="B8" s="6" t="s">
        <v>47</v>
      </c>
      <c r="C8" s="6" t="s">
        <v>48</v>
      </c>
      <c r="D8" s="5" t="s">
        <v>49</v>
      </c>
      <c r="E8" s="5" t="s">
        <v>50</v>
      </c>
      <c r="F8" s="5" t="s">
        <v>51</v>
      </c>
      <c r="G8" s="5" t="s">
        <v>52</v>
      </c>
      <c r="H8" s="1"/>
      <c r="L8" s="1"/>
      <c r="M8" s="1"/>
      <c r="O8" s="56" t="s">
        <v>20</v>
      </c>
      <c r="S8" s="52">
        <v>1</v>
      </c>
      <c r="T8" s="57" t="str">
        <f t="shared" ref="T8:T14" si="2">IF(S8=1,"st",IF(S8=2,"nd",IF(S8=3,"rd","th")))</f>
        <v>st</v>
      </c>
      <c r="U8" s="59" t="s">
        <v>25</v>
      </c>
      <c r="V8" s="54" t="s">
        <v>16</v>
      </c>
      <c r="W8" s="59" t="s">
        <v>39</v>
      </c>
      <c r="X8" s="59">
        <f>+'Explanatory note'!$B$21</f>
        <v>2022</v>
      </c>
      <c r="Y8" s="70">
        <f t="shared" si="0"/>
        <v>1</v>
      </c>
      <c r="Z8" s="71">
        <f t="shared" si="1"/>
        <v>9</v>
      </c>
      <c r="AB8" s="62">
        <f t="shared" ref="AB8:AB14" si="3">DATE($X8,$Z8,1+7*$S8)-WEEKDAY(DATE($X8,$Z8,7-$Y8))</f>
        <v>44809</v>
      </c>
    </row>
    <row r="9" spans="1:31">
      <c r="A9" s="80">
        <f>+B9-14</f>
        <v>44760</v>
      </c>
      <c r="B9" s="9">
        <f>AB7</f>
        <v>44774</v>
      </c>
      <c r="C9" s="51" t="str">
        <f>+IF(AND($B$9&gt;'data base'!O4,$B$9&lt;'data base'!Q4),"7:00","8:00")</f>
        <v>7:00</v>
      </c>
      <c r="D9" s="20">
        <f>+DATE($X$7,10,1)</f>
        <v>44835</v>
      </c>
      <c r="E9" s="26" t="str">
        <f>+IF(AND(D9&gt;'data base'!O4,D9&lt;'data base'!Q4),"4:00","5:00")</f>
        <v>4:00</v>
      </c>
      <c r="F9" s="20">
        <f>+EDATE(D9,3)</f>
        <v>44927</v>
      </c>
      <c r="G9" s="26" t="str">
        <f>+IF(AND(F9&gt;'data base'!O4,F9&lt;'data base'!Q4),"4:00","5:00")</f>
        <v>5:00</v>
      </c>
      <c r="H9" s="78"/>
      <c r="I9" s="55"/>
      <c r="J9" s="55"/>
      <c r="K9" s="55"/>
      <c r="L9" s="78"/>
      <c r="M9" s="78"/>
      <c r="S9" s="52">
        <v>1</v>
      </c>
      <c r="T9" s="57" t="str">
        <f t="shared" si="2"/>
        <v>st</v>
      </c>
      <c r="U9" s="59" t="s">
        <v>25</v>
      </c>
      <c r="V9" s="54" t="s">
        <v>16</v>
      </c>
      <c r="W9" s="59" t="s">
        <v>40</v>
      </c>
      <c r="X9" s="59">
        <f>+'Explanatory note'!$B$21</f>
        <v>2022</v>
      </c>
      <c r="Y9" s="70">
        <f t="shared" si="0"/>
        <v>1</v>
      </c>
      <c r="Z9" s="71">
        <f t="shared" si="1"/>
        <v>11</v>
      </c>
      <c r="AB9" s="62">
        <f t="shared" si="3"/>
        <v>44872</v>
      </c>
    </row>
    <row r="10" spans="1:31">
      <c r="A10" s="1"/>
      <c r="B10" s="10" t="s">
        <v>61</v>
      </c>
      <c r="C10" s="11"/>
      <c r="D10" s="20">
        <f>+F9</f>
        <v>44927</v>
      </c>
      <c r="E10" s="26" t="str">
        <f>+IF(AND(D10&gt;'data base'!O5,D10&lt;'data base'!Q5),"4:00","5:00")</f>
        <v>5:00</v>
      </c>
      <c r="F10" s="20">
        <f>+EDATE(D10,3)</f>
        <v>45017</v>
      </c>
      <c r="G10" s="26" t="str">
        <f>+IF(AND(F10&gt;'data base'!O5,F10&lt;'data base'!Q5),"4:00","5:00")</f>
        <v>4:00</v>
      </c>
      <c r="H10" s="78"/>
      <c r="I10" s="55"/>
      <c r="J10" s="55"/>
      <c r="K10" s="55"/>
      <c r="L10" s="78"/>
      <c r="M10" s="78"/>
      <c r="S10" s="52">
        <v>1</v>
      </c>
      <c r="T10" s="57" t="str">
        <f t="shared" si="2"/>
        <v>st</v>
      </c>
      <c r="U10" s="59" t="s">
        <v>25</v>
      </c>
      <c r="V10" s="54" t="s">
        <v>16</v>
      </c>
      <c r="W10" s="59" t="s">
        <v>41</v>
      </c>
      <c r="X10" s="59">
        <f>+'Explanatory note'!$B$21</f>
        <v>2022</v>
      </c>
      <c r="Y10" s="70">
        <f t="shared" si="0"/>
        <v>1</v>
      </c>
      <c r="Z10" s="71">
        <f t="shared" si="1"/>
        <v>12</v>
      </c>
      <c r="AB10" s="62">
        <f t="shared" si="3"/>
        <v>44900</v>
      </c>
      <c r="AD10" s="55"/>
    </row>
    <row r="11" spans="1:31">
      <c r="A11" s="1"/>
      <c r="B11" s="1"/>
      <c r="C11" s="1"/>
      <c r="D11" s="20">
        <f>+F10</f>
        <v>45017</v>
      </c>
      <c r="E11" s="26" t="str">
        <f>+IF(AND(D11&gt;'data base'!O5,D11&lt;'data base'!Q5),"4:00","5:00")</f>
        <v>4:00</v>
      </c>
      <c r="F11" s="20">
        <f t="shared" ref="F11:F12" si="4">+EDATE(D11,3)</f>
        <v>45108</v>
      </c>
      <c r="G11" s="26" t="str">
        <f>+IF(AND(F11&gt;'data base'!O5,F11&lt;'data base'!Q5),"4:00","5:00")</f>
        <v>4:00</v>
      </c>
      <c r="H11" s="1"/>
      <c r="L11" s="1"/>
      <c r="M11" s="1"/>
      <c r="S11" s="52">
        <v>1</v>
      </c>
      <c r="T11" s="57" t="str">
        <f t="shared" si="2"/>
        <v>st</v>
      </c>
      <c r="U11" s="59" t="s">
        <v>25</v>
      </c>
      <c r="V11" s="54" t="s">
        <v>16</v>
      </c>
      <c r="W11" s="59" t="s">
        <v>28</v>
      </c>
      <c r="X11" s="59">
        <f>+'Explanatory note'!$B$22</f>
        <v>2023</v>
      </c>
      <c r="Y11" s="70">
        <f t="shared" si="0"/>
        <v>1</v>
      </c>
      <c r="Z11" s="71">
        <f t="shared" si="1"/>
        <v>2</v>
      </c>
      <c r="AB11" s="62">
        <f t="shared" si="3"/>
        <v>44963</v>
      </c>
    </row>
    <row r="12" spans="1:31">
      <c r="A12" s="1"/>
      <c r="B12" s="1"/>
      <c r="C12" s="1"/>
      <c r="D12" s="20">
        <f>+F11</f>
        <v>45108</v>
      </c>
      <c r="E12" s="26" t="str">
        <f>+IF(AND(D12&gt;'data base'!O5,D12&lt;'data base'!Q5),"4:00","5:00")</f>
        <v>4:00</v>
      </c>
      <c r="F12" s="20">
        <f t="shared" si="4"/>
        <v>45200</v>
      </c>
      <c r="G12" s="26" t="str">
        <f>+IF(AND(F12&gt;'data base'!O5,F12&lt;'data base'!Q5),"4:00","5:00")</f>
        <v>4:00</v>
      </c>
      <c r="H12" s="1"/>
      <c r="L12" s="1"/>
      <c r="M12" s="1"/>
      <c r="S12" s="52">
        <v>1</v>
      </c>
      <c r="T12" s="57" t="str">
        <f t="shared" si="2"/>
        <v>st</v>
      </c>
      <c r="U12" s="59" t="s">
        <v>25</v>
      </c>
      <c r="V12" s="54" t="s">
        <v>16</v>
      </c>
      <c r="W12" s="59" t="s">
        <v>30</v>
      </c>
      <c r="X12" s="59">
        <f>+'Explanatory note'!$B$22</f>
        <v>2023</v>
      </c>
      <c r="Y12" s="70">
        <f t="shared" si="0"/>
        <v>1</v>
      </c>
      <c r="Z12" s="71">
        <f t="shared" si="1"/>
        <v>3</v>
      </c>
      <c r="AB12" s="62">
        <f t="shared" si="3"/>
        <v>44991</v>
      </c>
    </row>
    <row r="13" spans="1:31">
      <c r="A13" s="1"/>
      <c r="B13" s="1"/>
      <c r="C13" s="1"/>
      <c r="D13" s="1"/>
      <c r="E13" s="1"/>
      <c r="F13" s="1"/>
      <c r="G13" s="1"/>
      <c r="H13" s="1"/>
      <c r="L13" s="1"/>
      <c r="M13" s="1"/>
      <c r="S13" s="52">
        <v>1</v>
      </c>
      <c r="T13" s="57" t="str">
        <f t="shared" si="2"/>
        <v>st</v>
      </c>
      <c r="U13" s="59" t="s">
        <v>25</v>
      </c>
      <c r="V13" s="54" t="s">
        <v>16</v>
      </c>
      <c r="W13" s="59" t="s">
        <v>34</v>
      </c>
      <c r="X13" s="59">
        <f>+'Explanatory note'!$B$22</f>
        <v>2023</v>
      </c>
      <c r="Y13" s="70">
        <f t="shared" si="0"/>
        <v>1</v>
      </c>
      <c r="Z13" s="71">
        <f t="shared" si="1"/>
        <v>5</v>
      </c>
      <c r="AB13" s="62">
        <f t="shared" si="3"/>
        <v>45047</v>
      </c>
      <c r="AC13" s="84"/>
      <c r="AD13" s="84"/>
    </row>
    <row r="14" spans="1:31">
      <c r="A14" s="1"/>
      <c r="B14" s="46"/>
      <c r="C14" s="1"/>
      <c r="D14" s="1"/>
      <c r="E14" s="1"/>
      <c r="F14" s="1"/>
      <c r="G14" s="1"/>
      <c r="H14" s="1"/>
      <c r="L14" s="1"/>
      <c r="M14" s="1"/>
      <c r="S14" s="52">
        <v>1</v>
      </c>
      <c r="T14" s="57" t="str">
        <f t="shared" si="2"/>
        <v>st</v>
      </c>
      <c r="U14" s="59" t="s">
        <v>25</v>
      </c>
      <c r="V14" s="54" t="s">
        <v>16</v>
      </c>
      <c r="W14" s="59" t="s">
        <v>36</v>
      </c>
      <c r="X14" s="59">
        <f>+'Explanatory note'!$B$22</f>
        <v>2023</v>
      </c>
      <c r="Y14" s="70">
        <f t="shared" si="0"/>
        <v>1</v>
      </c>
      <c r="Z14" s="71">
        <f t="shared" si="1"/>
        <v>6</v>
      </c>
      <c r="AB14" s="82">
        <f t="shared" si="3"/>
        <v>45082</v>
      </c>
      <c r="AC14" s="61"/>
      <c r="AD14" s="61"/>
    </row>
    <row r="15" spans="1:31">
      <c r="A15" s="8" t="s">
        <v>61</v>
      </c>
      <c r="B15" s="7"/>
      <c r="C15" s="1"/>
      <c r="D15" s="1"/>
      <c r="E15" s="1"/>
      <c r="F15" s="1"/>
      <c r="G15" s="1"/>
      <c r="H15" s="1"/>
      <c r="L15" s="1"/>
      <c r="M15" s="1"/>
      <c r="S15" s="52"/>
      <c r="T15" s="57"/>
      <c r="U15" s="59"/>
      <c r="V15" s="54"/>
      <c r="W15" s="59"/>
      <c r="X15" s="59"/>
      <c r="Y15" s="61"/>
      <c r="Z15" s="61"/>
      <c r="AB15" s="77"/>
      <c r="AC15" s="56"/>
      <c r="AD15" s="56"/>
    </row>
    <row r="16" spans="1:31">
      <c r="A16" s="1"/>
      <c r="B16" s="1"/>
      <c r="C16" s="1"/>
      <c r="D16" s="1"/>
      <c r="E16" s="1"/>
      <c r="F16" s="1"/>
      <c r="G16" s="1"/>
      <c r="H16" s="1"/>
      <c r="L16" s="1"/>
      <c r="M16" s="1"/>
      <c r="S16" s="52"/>
      <c r="T16" s="57"/>
      <c r="U16" s="59"/>
      <c r="V16" s="54"/>
      <c r="W16" s="59"/>
      <c r="X16" s="59"/>
      <c r="Y16" s="61"/>
      <c r="Z16" s="61"/>
      <c r="AB16" s="77"/>
      <c r="AC16" s="56"/>
      <c r="AD16" s="56"/>
    </row>
    <row r="17" spans="1:30">
      <c r="A17" s="22" t="s">
        <v>62</v>
      </c>
      <c r="E17" s="1"/>
      <c r="F17" s="1"/>
      <c r="G17" s="1"/>
      <c r="H17" s="1"/>
      <c r="L17" s="1"/>
      <c r="M17" s="1"/>
      <c r="S17" s="52"/>
      <c r="T17" s="57"/>
      <c r="U17" s="59"/>
      <c r="V17" s="54"/>
      <c r="W17" s="59"/>
      <c r="X17" s="59"/>
      <c r="Y17" s="61"/>
      <c r="Z17" s="61"/>
      <c r="AB17" s="77"/>
      <c r="AC17" s="56"/>
      <c r="AD17" s="56"/>
    </row>
    <row r="18" spans="1:30" ht="16" thickBot="1">
      <c r="A18" s="1"/>
      <c r="B18" s="1"/>
      <c r="C18" s="1"/>
      <c r="D18" s="1"/>
      <c r="E18" s="1"/>
      <c r="F18" s="1"/>
      <c r="G18" s="1"/>
      <c r="H18" s="1"/>
      <c r="L18" s="1"/>
      <c r="M18" s="1"/>
      <c r="AC18" s="56"/>
      <c r="AD18" s="56"/>
    </row>
    <row r="19" spans="1:30">
      <c r="A19" s="148" t="s">
        <v>56</v>
      </c>
      <c r="B19" s="148"/>
      <c r="C19" s="148"/>
      <c r="D19" s="41" t="s">
        <v>57</v>
      </c>
      <c r="E19" s="43"/>
      <c r="F19" s="43"/>
      <c r="G19" s="42"/>
      <c r="H19" s="1"/>
      <c r="L19" s="1"/>
      <c r="M19" s="1"/>
      <c r="O19" s="63" t="s">
        <v>22</v>
      </c>
      <c r="P19" s="64"/>
      <c r="Q19" s="65" t="s">
        <v>23</v>
      </c>
      <c r="R19" s="65" t="s">
        <v>24</v>
      </c>
      <c r="S19" s="65"/>
      <c r="T19" s="65" t="s">
        <v>11</v>
      </c>
      <c r="U19" s="66"/>
      <c r="V19" s="65" t="s">
        <v>10</v>
      </c>
      <c r="W19" s="67" t="s">
        <v>11</v>
      </c>
      <c r="AC19" s="56"/>
      <c r="AD19" s="56"/>
    </row>
    <row r="20" spans="1:30">
      <c r="A20" s="6" t="s">
        <v>46</v>
      </c>
      <c r="B20" s="5" t="s">
        <v>47</v>
      </c>
      <c r="C20" s="6" t="s">
        <v>48</v>
      </c>
      <c r="D20" s="5" t="s">
        <v>49</v>
      </c>
      <c r="E20" s="5" t="s">
        <v>50</v>
      </c>
      <c r="F20" s="5" t="s">
        <v>51</v>
      </c>
      <c r="G20" s="5" t="s">
        <v>52</v>
      </c>
      <c r="H20" s="1"/>
      <c r="L20" s="1"/>
      <c r="M20" s="1"/>
      <c r="O20" s="68"/>
      <c r="P20" s="69"/>
      <c r="Q20" s="70">
        <v>1</v>
      </c>
      <c r="R20" s="70" t="s">
        <v>25</v>
      </c>
      <c r="S20" s="70"/>
      <c r="T20" s="70" t="s">
        <v>26</v>
      </c>
      <c r="U20" s="69"/>
      <c r="V20" s="70">
        <f>MATCH($U7,$R$18:$R$22,0)</f>
        <v>3</v>
      </c>
      <c r="W20" s="71">
        <f>MATCH($W7,$T$18:$T$27,0)</f>
        <v>10</v>
      </c>
      <c r="AC20" s="56"/>
      <c r="AD20" s="56"/>
    </row>
    <row r="21" spans="1:30">
      <c r="A21" s="80">
        <f>+B21-7</f>
        <v>44802</v>
      </c>
      <c r="B21" s="9">
        <f>AB8</f>
        <v>44809</v>
      </c>
      <c r="C21" s="51" t="str">
        <f>+IF(AND($B$21&gt;'data base'!O4,$B$21&lt;'data base'!Q4),"7:00","8:00")</f>
        <v>7:00</v>
      </c>
      <c r="D21" s="20">
        <f>+DATE($X$8,10,1)</f>
        <v>44835</v>
      </c>
      <c r="E21" s="26" t="str">
        <f>+IF(AND(D21&gt;'data base'!O4,D21&lt;'data base'!Q4),"4:00","5:00")</f>
        <v>4:00</v>
      </c>
      <c r="F21" s="20">
        <f>+EDATE(D21,3)</f>
        <v>44927</v>
      </c>
      <c r="G21" s="26" t="str">
        <f>+IF(AND(F21&gt;'data base'!O4,F21&lt;'data base'!Q4),"4:00","5:00")</f>
        <v>5:00</v>
      </c>
      <c r="H21" s="1"/>
      <c r="L21" s="1"/>
      <c r="M21" s="1"/>
      <c r="O21" s="68"/>
      <c r="P21" s="69"/>
      <c r="Q21" s="70">
        <v>2</v>
      </c>
      <c r="R21" s="70" t="s">
        <v>27</v>
      </c>
      <c r="S21" s="70"/>
      <c r="T21" s="70" t="s">
        <v>28</v>
      </c>
      <c r="U21" s="69"/>
      <c r="V21" s="69"/>
      <c r="W21" s="72"/>
      <c r="AC21" s="56"/>
      <c r="AD21" s="56"/>
    </row>
    <row r="22" spans="1:30">
      <c r="A22" s="1"/>
      <c r="B22" s="10" t="s">
        <v>61</v>
      </c>
      <c r="C22" s="11"/>
      <c r="D22" s="20">
        <f>+F21</f>
        <v>44927</v>
      </c>
      <c r="E22" s="26" t="str">
        <f>+IF(AND(D22&gt;'data base'!O$5,D22&lt;'data base'!Q$5),"4:00","5:00")</f>
        <v>5:00</v>
      </c>
      <c r="F22" s="20">
        <f t="shared" ref="F22:F24" si="5">+EDATE(D22,3)</f>
        <v>45017</v>
      </c>
      <c r="G22" s="26" t="str">
        <f>+IF(AND(F22&gt;'data base'!O$5,F22&lt;'data base'!Q$5),"4:00","5:00")</f>
        <v>4:00</v>
      </c>
      <c r="H22" s="1"/>
      <c r="L22" s="1"/>
      <c r="M22" s="1"/>
      <c r="O22" s="68"/>
      <c r="P22" s="69"/>
      <c r="Q22" s="70">
        <v>3</v>
      </c>
      <c r="R22" s="70" t="s">
        <v>29</v>
      </c>
      <c r="S22" s="70"/>
      <c r="T22" s="70" t="s">
        <v>30</v>
      </c>
      <c r="U22" s="69"/>
      <c r="V22" s="69"/>
      <c r="W22" s="72"/>
      <c r="AC22" s="56"/>
      <c r="AD22" s="56"/>
    </row>
    <row r="23" spans="1:30">
      <c r="A23" s="1"/>
      <c r="B23" s="1"/>
      <c r="C23" s="1"/>
      <c r="D23" s="20">
        <f t="shared" ref="D23:D24" si="6">+F22</f>
        <v>45017</v>
      </c>
      <c r="E23" s="26" t="str">
        <f>+IF(AND(D23&gt;'data base'!O$5,D23&lt;'data base'!Q$5),"4:00","5:00")</f>
        <v>4:00</v>
      </c>
      <c r="F23" s="20">
        <f t="shared" si="5"/>
        <v>45108</v>
      </c>
      <c r="G23" s="26" t="str">
        <f>+IF(AND(F23&gt;'data base'!O$5,F23&lt;'data base'!Q$5),"4:00","5:00")</f>
        <v>4:00</v>
      </c>
      <c r="H23" s="1"/>
      <c r="L23" s="1"/>
      <c r="M23" s="1"/>
      <c r="O23" s="68"/>
      <c r="P23" s="69"/>
      <c r="Q23" s="70">
        <v>4</v>
      </c>
      <c r="R23" s="70" t="s">
        <v>31</v>
      </c>
      <c r="S23" s="70"/>
      <c r="T23" s="70" t="s">
        <v>32</v>
      </c>
      <c r="U23" s="69"/>
      <c r="V23" s="69"/>
      <c r="W23" s="72"/>
      <c r="AC23" s="56"/>
      <c r="AD23" s="56"/>
    </row>
    <row r="24" spans="1:30">
      <c r="A24" s="1"/>
      <c r="B24" s="1"/>
      <c r="C24" s="1"/>
      <c r="D24" s="20">
        <f t="shared" si="6"/>
        <v>45108</v>
      </c>
      <c r="E24" s="26" t="str">
        <f>+IF(AND(D24&gt;'data base'!O$5,D24&lt;'data base'!Q$5),"4:00","5:00")</f>
        <v>4:00</v>
      </c>
      <c r="F24" s="20">
        <f t="shared" si="5"/>
        <v>45200</v>
      </c>
      <c r="G24" s="26" t="str">
        <f>+IF(AND(F24&gt;'data base'!O$5,F24&lt;'data base'!Q$5),"4:00","5:00")</f>
        <v>4:00</v>
      </c>
      <c r="H24" s="1"/>
      <c r="L24" s="1"/>
      <c r="M24" s="1"/>
      <c r="O24" s="68"/>
      <c r="P24" s="69"/>
      <c r="Q24" s="70">
        <v>5</v>
      </c>
      <c r="R24" s="70" t="s">
        <v>33</v>
      </c>
      <c r="S24" s="70"/>
      <c r="T24" s="70" t="s">
        <v>34</v>
      </c>
      <c r="U24" s="69"/>
      <c r="V24" s="69"/>
      <c r="W24" s="72"/>
    </row>
    <row r="25" spans="1:30">
      <c r="A25" s="1"/>
      <c r="B25" s="1"/>
      <c r="C25" s="1"/>
      <c r="D25" s="1"/>
      <c r="E25" s="1"/>
      <c r="F25" s="1"/>
      <c r="G25" s="1"/>
      <c r="H25" s="1"/>
      <c r="L25" s="1"/>
      <c r="M25" s="1"/>
      <c r="O25" s="68"/>
      <c r="P25" s="69"/>
      <c r="Q25" s="70"/>
      <c r="R25" s="70" t="s">
        <v>35</v>
      </c>
      <c r="S25" s="70"/>
      <c r="T25" s="70" t="s">
        <v>36</v>
      </c>
      <c r="U25" s="69"/>
      <c r="V25" s="69"/>
      <c r="W25" s="72"/>
    </row>
    <row r="26" spans="1:30">
      <c r="A26" s="1"/>
      <c r="B26" s="46"/>
      <c r="C26" s="1"/>
      <c r="D26" s="1"/>
      <c r="E26" s="1"/>
      <c r="F26" s="1"/>
      <c r="G26" s="1"/>
      <c r="H26" s="1"/>
      <c r="L26" s="1"/>
      <c r="M26" s="1"/>
      <c r="O26" s="68"/>
      <c r="P26" s="69"/>
      <c r="Q26" s="70"/>
      <c r="R26" s="70" t="s">
        <v>15</v>
      </c>
      <c r="S26" s="70"/>
      <c r="T26" s="70" t="s">
        <v>37</v>
      </c>
      <c r="U26" s="69"/>
      <c r="V26" s="69"/>
      <c r="W26" s="72"/>
    </row>
    <row r="27" spans="1:30">
      <c r="A27" s="8" t="s">
        <v>61</v>
      </c>
      <c r="B27" s="7"/>
      <c r="C27" s="1"/>
      <c r="D27" s="1"/>
      <c r="E27" s="1"/>
      <c r="F27" s="1"/>
      <c r="G27" s="1"/>
      <c r="H27" s="1"/>
      <c r="L27" s="1"/>
      <c r="M27" s="1"/>
      <c r="O27" s="68"/>
      <c r="P27" s="69"/>
      <c r="Q27" s="70"/>
      <c r="R27" s="70"/>
      <c r="S27" s="70"/>
      <c r="T27" s="70" t="s">
        <v>38</v>
      </c>
      <c r="U27" s="69"/>
      <c r="V27" s="69"/>
      <c r="W27" s="72"/>
    </row>
    <row r="28" spans="1:30">
      <c r="O28" s="68"/>
      <c r="P28" s="69"/>
      <c r="Q28" s="70"/>
      <c r="R28" s="70"/>
      <c r="S28" s="70"/>
      <c r="T28" s="70" t="s">
        <v>39</v>
      </c>
      <c r="U28" s="69"/>
      <c r="V28" s="69"/>
      <c r="W28" s="72"/>
    </row>
    <row r="29" spans="1:30">
      <c r="A29" s="22" t="s">
        <v>63</v>
      </c>
      <c r="O29" s="68"/>
      <c r="P29" s="69"/>
      <c r="Q29" s="70"/>
      <c r="R29" s="70"/>
      <c r="S29" s="70"/>
      <c r="T29" s="70" t="s">
        <v>17</v>
      </c>
      <c r="U29" s="69"/>
      <c r="V29" s="69"/>
      <c r="W29" s="72"/>
    </row>
    <row r="30" spans="1:30">
      <c r="O30" s="68"/>
      <c r="P30" s="69"/>
      <c r="Q30" s="70"/>
      <c r="R30" s="70"/>
      <c r="S30" s="70"/>
      <c r="T30" s="70" t="s">
        <v>40</v>
      </c>
      <c r="U30" s="69"/>
      <c r="V30" s="69"/>
      <c r="W30" s="72"/>
      <c r="AC30" s="53"/>
      <c r="AD30" s="53"/>
    </row>
    <row r="31" spans="1:30" ht="16" thickBot="1">
      <c r="A31" s="2" t="s">
        <v>64</v>
      </c>
      <c r="O31" s="73"/>
      <c r="P31" s="74"/>
      <c r="Q31" s="75"/>
      <c r="R31" s="75"/>
      <c r="S31" s="75"/>
      <c r="T31" s="75" t="s">
        <v>41</v>
      </c>
      <c r="U31" s="74"/>
      <c r="V31" s="74"/>
      <c r="W31" s="76"/>
      <c r="AC31" s="59"/>
      <c r="AD31" s="59"/>
    </row>
    <row r="32" spans="1:30">
      <c r="AD32" s="55"/>
    </row>
    <row r="33" spans="1:30">
      <c r="A33" s="149" t="s">
        <v>56</v>
      </c>
      <c r="B33" s="150"/>
      <c r="C33" s="151"/>
      <c r="D33" s="41" t="s">
        <v>57</v>
      </c>
      <c r="E33" s="43"/>
      <c r="F33" s="43"/>
      <c r="G33" s="42"/>
      <c r="H33" s="1"/>
      <c r="L33" s="1"/>
      <c r="M33" s="1"/>
    </row>
    <row r="34" spans="1:30">
      <c r="A34" s="6" t="s">
        <v>46</v>
      </c>
      <c r="B34" s="5" t="s">
        <v>47</v>
      </c>
      <c r="C34" s="6" t="s">
        <v>48</v>
      </c>
      <c r="D34" s="5" t="s">
        <v>49</v>
      </c>
      <c r="E34" s="5" t="s">
        <v>50</v>
      </c>
      <c r="F34" s="5" t="s">
        <v>51</v>
      </c>
      <c r="G34" s="5" t="s">
        <v>52</v>
      </c>
      <c r="H34" s="1"/>
      <c r="L34" s="1"/>
      <c r="M34" s="1"/>
    </row>
    <row r="35" spans="1:30">
      <c r="A35" s="80">
        <f>+B35-14</f>
        <v>44858</v>
      </c>
      <c r="B35" s="109">
        <f>+AB9</f>
        <v>44872</v>
      </c>
      <c r="C35" s="51" t="str">
        <f>+IF(AND($B$35&gt;'data base'!O4,$B$35&lt;'data base'!Q4),"7:00","8:00")</f>
        <v>8:00</v>
      </c>
      <c r="D35" s="20">
        <f>+D22</f>
        <v>44927</v>
      </c>
      <c r="E35" s="26" t="str">
        <f>+IF(AND(D35&gt;'data base'!O$5,D35&lt;'data base'!Q$5),"4:00","5:00")</f>
        <v>5:00</v>
      </c>
      <c r="F35" s="20">
        <f>+EDATE(D35,3)</f>
        <v>45017</v>
      </c>
      <c r="G35" s="26" t="str">
        <f>+IF(AND(F35&gt;'data base'!O$5,F35&lt;'data base'!Q$5),"4:00","5:00")</f>
        <v>4:00</v>
      </c>
      <c r="H35" s="78"/>
      <c r="I35" s="55"/>
      <c r="J35" s="55"/>
      <c r="K35" s="55"/>
      <c r="L35" s="78"/>
      <c r="M35" s="78"/>
      <c r="S35" s="84"/>
      <c r="T35" s="84"/>
      <c r="U35" s="84"/>
      <c r="V35" s="85"/>
      <c r="W35" s="84"/>
      <c r="X35" s="84"/>
      <c r="AB35" s="83"/>
      <c r="AC35" s="84"/>
      <c r="AD35" s="84"/>
    </row>
    <row r="36" spans="1:30">
      <c r="A36" s="1"/>
      <c r="B36" s="10" t="s">
        <v>61</v>
      </c>
      <c r="C36" s="11"/>
      <c r="D36" s="20">
        <f>+F35</f>
        <v>45017</v>
      </c>
      <c r="E36" s="26" t="str">
        <f>+IF(AND(D36&gt;'data base'!O$5,D36&lt;'data base'!Q$5),"4:00","5:00")</f>
        <v>4:00</v>
      </c>
      <c r="F36" s="20">
        <f t="shared" ref="F36:F37" si="7">+EDATE(D36,3)</f>
        <v>45108</v>
      </c>
      <c r="G36" s="26" t="str">
        <f>+IF(AND(F36&gt;'data base'!O$5,F36&lt;'data base'!Q$5),"4:00","5:00")</f>
        <v>4:00</v>
      </c>
      <c r="H36" s="1"/>
      <c r="L36" s="1"/>
      <c r="M36" s="1"/>
      <c r="S36" s="61"/>
      <c r="T36" s="61"/>
      <c r="U36" s="61"/>
      <c r="V36" s="56"/>
      <c r="W36" s="61"/>
      <c r="X36" s="61"/>
      <c r="AB36" s="56"/>
      <c r="AC36" s="61"/>
      <c r="AD36" s="61"/>
    </row>
    <row r="37" spans="1:30">
      <c r="A37" s="1"/>
      <c r="B37" s="1"/>
      <c r="C37" s="1"/>
      <c r="D37" s="20">
        <f>+F36</f>
        <v>45108</v>
      </c>
      <c r="E37" s="26" t="str">
        <f>+IF(AND(D37&gt;'data base'!O$5,D37&lt;'data base'!Q$5),"4:00","5:00")</f>
        <v>4:00</v>
      </c>
      <c r="F37" s="20">
        <f t="shared" si="7"/>
        <v>45200</v>
      </c>
      <c r="G37" s="26" t="str">
        <f>+IF(AND(F37&gt;'data base'!O$5,F37&lt;'data base'!Q$5),"4:00","5:00")</f>
        <v>4:00</v>
      </c>
      <c r="H37" s="1"/>
      <c r="L37" s="1"/>
      <c r="M37" s="1"/>
      <c r="P37" s="56"/>
      <c r="Q37" s="56"/>
      <c r="R37" s="61"/>
      <c r="S37" s="61"/>
      <c r="T37" s="61"/>
      <c r="U37" s="61"/>
      <c r="V37" s="56"/>
      <c r="W37" s="56"/>
      <c r="X37" s="56"/>
      <c r="AB37" s="56"/>
      <c r="AC37" s="56"/>
      <c r="AD37" s="56"/>
    </row>
    <row r="38" spans="1:30">
      <c r="A38" s="1"/>
      <c r="B38" s="1"/>
      <c r="C38" s="1"/>
      <c r="H38" s="1"/>
      <c r="L38" s="1"/>
      <c r="M38" s="1"/>
      <c r="P38" s="56"/>
      <c r="Q38" s="56"/>
      <c r="R38" s="61"/>
      <c r="S38" s="61"/>
      <c r="T38" s="61"/>
      <c r="U38" s="61"/>
      <c r="V38" s="56"/>
      <c r="W38" s="56"/>
      <c r="X38" s="56"/>
      <c r="AB38" s="56"/>
      <c r="AC38" s="56"/>
      <c r="AD38" s="56"/>
    </row>
    <row r="39" spans="1:30">
      <c r="A39" s="1"/>
      <c r="B39" s="7"/>
      <c r="C39" s="1"/>
      <c r="D39" s="1"/>
      <c r="E39" s="1"/>
      <c r="F39" s="1"/>
      <c r="G39" s="1"/>
      <c r="H39" s="1"/>
      <c r="L39" s="1"/>
      <c r="M39" s="1"/>
      <c r="P39" s="56"/>
      <c r="Q39" s="56"/>
      <c r="R39" s="61"/>
      <c r="S39" s="61"/>
      <c r="T39" s="61"/>
      <c r="U39" s="61"/>
      <c r="V39" s="56"/>
      <c r="W39" s="56"/>
      <c r="X39" s="56"/>
      <c r="AB39" s="56"/>
      <c r="AC39" s="56"/>
      <c r="AD39" s="56"/>
    </row>
    <row r="40" spans="1:30">
      <c r="A40" s="1"/>
      <c r="B40" s="7"/>
      <c r="C40" s="1"/>
      <c r="D40" s="1"/>
      <c r="E40" s="1"/>
      <c r="F40" s="1"/>
      <c r="G40" s="1"/>
      <c r="H40" s="1"/>
      <c r="L40" s="1"/>
      <c r="M40" s="1"/>
      <c r="P40" s="56"/>
      <c r="Q40" s="56"/>
      <c r="R40" s="61"/>
      <c r="S40" s="61"/>
      <c r="T40" s="61"/>
      <c r="U40" s="61"/>
      <c r="V40" s="56"/>
      <c r="W40" s="56"/>
      <c r="X40" s="56"/>
      <c r="AB40" s="56"/>
      <c r="AC40" s="56"/>
      <c r="AD40" s="56"/>
    </row>
    <row r="41" spans="1:30">
      <c r="A41" s="8" t="s">
        <v>61</v>
      </c>
      <c r="E41" s="1"/>
      <c r="F41" s="1"/>
      <c r="G41" s="1"/>
      <c r="H41" s="1"/>
      <c r="L41" s="1"/>
      <c r="M41" s="1"/>
      <c r="P41" s="56"/>
      <c r="Q41" s="56"/>
      <c r="R41" s="61"/>
      <c r="S41" s="61"/>
      <c r="T41" s="61"/>
      <c r="U41" s="61"/>
      <c r="V41" s="56"/>
      <c r="W41" s="56"/>
      <c r="X41" s="56"/>
      <c r="AB41" s="56"/>
      <c r="AC41" s="56"/>
      <c r="AD41" s="56"/>
    </row>
    <row r="42" spans="1:30">
      <c r="A42" s="1"/>
      <c r="B42" s="1"/>
      <c r="C42" s="1"/>
      <c r="D42" s="1"/>
      <c r="E42" s="1"/>
      <c r="F42" s="1"/>
      <c r="G42" s="1"/>
      <c r="H42" s="1"/>
      <c r="L42" s="1"/>
      <c r="M42" s="1"/>
      <c r="P42" s="56"/>
      <c r="Q42" s="56"/>
      <c r="R42" s="61"/>
      <c r="S42" s="61"/>
      <c r="T42" s="61"/>
      <c r="U42" s="61"/>
      <c r="V42" s="56"/>
      <c r="W42" s="56"/>
      <c r="X42" s="56"/>
      <c r="AB42" s="56"/>
      <c r="AC42" s="56"/>
      <c r="AD42" s="56"/>
    </row>
    <row r="43" spans="1:30">
      <c r="A43" s="22" t="s">
        <v>65</v>
      </c>
      <c r="E43" s="1"/>
      <c r="F43" s="1"/>
      <c r="G43" s="1"/>
      <c r="H43" s="1"/>
      <c r="L43" s="1"/>
      <c r="M43" s="1"/>
      <c r="P43" s="56"/>
      <c r="Q43" s="56"/>
      <c r="R43" s="61"/>
      <c r="S43" s="61"/>
      <c r="T43" s="61"/>
      <c r="U43" s="61"/>
      <c r="V43" s="56"/>
      <c r="W43" s="56"/>
      <c r="X43" s="56"/>
      <c r="AB43" s="56"/>
      <c r="AC43" s="56"/>
      <c r="AD43" s="56"/>
    </row>
    <row r="44" spans="1:30">
      <c r="A44" s="1"/>
      <c r="B44" s="1"/>
      <c r="C44" s="1"/>
      <c r="D44" s="1"/>
      <c r="E44" s="1"/>
      <c r="F44" s="1"/>
      <c r="G44" s="1"/>
      <c r="H44" s="1"/>
      <c r="L44" s="1"/>
      <c r="M44" s="1"/>
      <c r="P44" s="56"/>
      <c r="Q44" s="56"/>
      <c r="R44" s="61"/>
      <c r="S44" s="61"/>
      <c r="T44" s="61"/>
      <c r="U44" s="61"/>
      <c r="V44" s="56"/>
      <c r="W44" s="56"/>
      <c r="X44" s="56"/>
      <c r="AB44" s="56"/>
      <c r="AC44" s="56"/>
      <c r="AD44" s="56"/>
    </row>
    <row r="45" spans="1:30">
      <c r="A45" s="148" t="s">
        <v>56</v>
      </c>
      <c r="B45" s="148"/>
      <c r="C45" s="148"/>
      <c r="D45" s="41" t="s">
        <v>57</v>
      </c>
      <c r="E45" s="43"/>
      <c r="F45" s="43"/>
      <c r="G45" s="42"/>
      <c r="H45" s="1"/>
      <c r="L45" s="1"/>
      <c r="M45" s="1"/>
      <c r="P45" s="56"/>
      <c r="Q45" s="56"/>
      <c r="R45" s="61"/>
      <c r="S45" s="61"/>
      <c r="T45" s="61"/>
      <c r="U45" s="61"/>
      <c r="V45" s="56"/>
      <c r="W45" s="56"/>
      <c r="X45" s="56"/>
      <c r="AB45" s="56"/>
      <c r="AC45" s="56"/>
      <c r="AD45" s="56"/>
    </row>
    <row r="46" spans="1:30">
      <c r="A46" s="6" t="s">
        <v>46</v>
      </c>
      <c r="B46" s="5" t="s">
        <v>47</v>
      </c>
      <c r="C46" s="6" t="s">
        <v>48</v>
      </c>
      <c r="D46" s="5" t="s">
        <v>49</v>
      </c>
      <c r="E46" s="5" t="s">
        <v>50</v>
      </c>
      <c r="F46" s="5" t="s">
        <v>51</v>
      </c>
      <c r="G46" s="5" t="s">
        <v>52</v>
      </c>
      <c r="H46" s="1"/>
      <c r="L46" s="1"/>
      <c r="M46" s="1"/>
    </row>
    <row r="47" spans="1:30">
      <c r="A47" s="80">
        <f>+B47-7</f>
        <v>44893</v>
      </c>
      <c r="B47" s="109">
        <f>+AB10</f>
        <v>44900</v>
      </c>
      <c r="C47" s="51" t="str">
        <f>+IF(AND($B$47&gt;'data base'!O4,$B$47&lt;'data base'!Q4),"7:00","8:00")</f>
        <v>8:00</v>
      </c>
      <c r="D47" s="20">
        <f>+D35</f>
        <v>44927</v>
      </c>
      <c r="E47" s="26" t="str">
        <f>+IF(AND(D47&gt;'data base'!O$5,D47&lt;'data base'!Q$5),"4:00","5:00")</f>
        <v>5:00</v>
      </c>
      <c r="F47" s="20">
        <f>+EDATE(D47,3)</f>
        <v>45017</v>
      </c>
      <c r="G47" s="26" t="str">
        <f>+IF(AND(F47&gt;'data base'!O$5,F47&lt;'data base'!Q$5),"4:00","5:00")</f>
        <v>4:00</v>
      </c>
      <c r="H47" s="1"/>
      <c r="L47" s="1"/>
      <c r="M47" s="1"/>
    </row>
    <row r="48" spans="1:30">
      <c r="A48" s="1"/>
      <c r="B48" s="10" t="s">
        <v>61</v>
      </c>
      <c r="C48" s="11"/>
      <c r="D48" s="20">
        <f>+F47</f>
        <v>45017</v>
      </c>
      <c r="E48" s="26" t="str">
        <f>+IF(AND(D48&gt;'data base'!O$5,D48&lt;'data base'!Q$5),"4:00","5:00")</f>
        <v>4:00</v>
      </c>
      <c r="F48" s="20">
        <f t="shared" ref="F48:F49" si="8">+EDATE(D48,3)</f>
        <v>45108</v>
      </c>
      <c r="G48" s="26" t="str">
        <f>+IF(AND(F48&gt;'data base'!O$5,F48&lt;'data base'!Q$5),"4:00","5:00")</f>
        <v>4:00</v>
      </c>
      <c r="H48" s="1"/>
      <c r="L48" s="1"/>
      <c r="M48" s="1"/>
    </row>
    <row r="49" spans="1:30">
      <c r="A49" s="1"/>
      <c r="B49" s="1"/>
      <c r="C49" s="1"/>
      <c r="D49" s="20">
        <f>+F48</f>
        <v>45108</v>
      </c>
      <c r="E49" s="26" t="str">
        <f>+IF(AND(D49&gt;'data base'!O$5,D49&lt;'data base'!Q$5),"4:00","5:00")</f>
        <v>4:00</v>
      </c>
      <c r="F49" s="20">
        <f t="shared" si="8"/>
        <v>45200</v>
      </c>
      <c r="G49" s="26" t="str">
        <f>+IF(AND(F49&gt;'data base'!O$5,F49&lt;'data base'!Q$5),"4:00","5:00")</f>
        <v>4:00</v>
      </c>
      <c r="H49" s="1"/>
      <c r="L49" s="1"/>
      <c r="M49" s="1"/>
    </row>
    <row r="50" spans="1:30">
      <c r="A50" s="1"/>
      <c r="B50" s="1"/>
      <c r="C50" s="1"/>
      <c r="D50" s="20"/>
      <c r="E50" s="3"/>
      <c r="F50" s="20"/>
      <c r="G50" s="3"/>
      <c r="H50" s="1"/>
      <c r="L50" s="1"/>
      <c r="M50" s="1"/>
    </row>
    <row r="51" spans="1:30">
      <c r="A51" s="1"/>
      <c r="B51" s="7"/>
      <c r="C51" s="1"/>
      <c r="D51" s="1"/>
      <c r="E51" s="1"/>
      <c r="F51" s="1"/>
      <c r="G51" s="1"/>
      <c r="H51" s="1"/>
      <c r="L51" s="1"/>
      <c r="M51" s="1"/>
    </row>
    <row r="52" spans="1:30">
      <c r="A52" s="1"/>
      <c r="B52" s="7"/>
      <c r="C52" s="1"/>
      <c r="D52" s="1"/>
      <c r="E52" s="1"/>
      <c r="F52" s="1"/>
      <c r="G52" s="1"/>
      <c r="H52" s="1"/>
      <c r="L52" s="1"/>
      <c r="M52" s="1"/>
    </row>
    <row r="53" spans="1:30">
      <c r="A53" s="8" t="s">
        <v>61</v>
      </c>
      <c r="B53" s="7"/>
      <c r="C53" s="1"/>
      <c r="D53" s="1"/>
      <c r="E53" s="1"/>
      <c r="F53" s="1"/>
      <c r="G53" s="1"/>
      <c r="H53" s="1"/>
      <c r="L53" s="1"/>
      <c r="M53" s="1"/>
    </row>
    <row r="55" spans="1:30">
      <c r="A55" s="22" t="s">
        <v>66</v>
      </c>
    </row>
    <row r="56" spans="1:30">
      <c r="X56" s="53"/>
      <c r="AA56" s="52"/>
      <c r="AC56" s="53"/>
      <c r="AD56" s="53"/>
    </row>
    <row r="57" spans="1:30">
      <c r="A57" s="2" t="s">
        <v>67</v>
      </c>
      <c r="X57" s="59"/>
      <c r="Y57" s="57"/>
      <c r="AA57" s="56"/>
      <c r="AB57" s="57"/>
      <c r="AC57" s="59"/>
      <c r="AD57" s="59"/>
    </row>
    <row r="58" spans="1:30">
      <c r="X58" s="55"/>
      <c r="AD58" s="55"/>
    </row>
    <row r="59" spans="1:30">
      <c r="A59" s="148" t="s">
        <v>56</v>
      </c>
      <c r="B59" s="148"/>
      <c r="C59" s="148"/>
      <c r="D59" s="41" t="s">
        <v>57</v>
      </c>
      <c r="E59" s="43"/>
      <c r="F59" s="43"/>
      <c r="G59" s="42"/>
      <c r="H59" s="1"/>
      <c r="L59" s="1"/>
      <c r="M59" s="1"/>
    </row>
    <row r="60" spans="1:30">
      <c r="A60" s="6" t="s">
        <v>46</v>
      </c>
      <c r="B60" s="5" t="s">
        <v>47</v>
      </c>
      <c r="C60" s="6" t="s">
        <v>48</v>
      </c>
      <c r="D60" s="5" t="s">
        <v>49</v>
      </c>
      <c r="E60" s="5" t="s">
        <v>50</v>
      </c>
      <c r="F60" s="5" t="s">
        <v>51</v>
      </c>
      <c r="G60" s="5" t="s">
        <v>52</v>
      </c>
      <c r="H60" s="1"/>
      <c r="L60" s="1"/>
      <c r="M60" s="1"/>
    </row>
    <row r="61" spans="1:30">
      <c r="A61" s="80">
        <f>+B61-14</f>
        <v>44949</v>
      </c>
      <c r="B61" s="9">
        <f>+AB11</f>
        <v>44963</v>
      </c>
      <c r="C61" s="51" t="str">
        <f>+IF(AND($B$61&gt;'data base'!O5,$B$61&lt;'data base'!Q5),"7:00","8:00")</f>
        <v>8:00</v>
      </c>
      <c r="D61" s="20">
        <f>+D48</f>
        <v>45017</v>
      </c>
      <c r="E61" s="26" t="str">
        <f>+IF(AND(D61&gt;'data base'!O5,D61&lt;'data base'!Q5),"4:00","5:00")</f>
        <v>4:00</v>
      </c>
      <c r="F61" s="20">
        <f>+EDATE(D61,3)</f>
        <v>45108</v>
      </c>
      <c r="G61" s="26" t="str">
        <f>+IF(AND(F61&gt;'data base'!O5,F61&lt;'data base'!Q5),"4:00","5:00")</f>
        <v>4:00</v>
      </c>
      <c r="H61" s="1"/>
      <c r="L61" s="1"/>
      <c r="M61" s="1"/>
      <c r="X61" s="84"/>
      <c r="AB61" s="83"/>
      <c r="AC61" s="84"/>
      <c r="AD61" s="84"/>
    </row>
    <row r="62" spans="1:30">
      <c r="A62" s="1"/>
      <c r="B62" s="10" t="s">
        <v>61</v>
      </c>
      <c r="C62" s="11"/>
      <c r="D62" s="20">
        <f>+F61</f>
        <v>45108</v>
      </c>
      <c r="E62" s="26" t="str">
        <f>+IF(AND(D62&gt;'data base'!O5,D62&lt;'data base'!Q5),"4:00","5:00")</f>
        <v>4:00</v>
      </c>
      <c r="F62" s="20">
        <f>+EDATE(D62,3)</f>
        <v>45200</v>
      </c>
      <c r="G62" s="26" t="str">
        <f>+IF(AND(F62&gt;'data base'!O5,F62&lt;'data base'!Q5),"4:00","5:00")</f>
        <v>4:00</v>
      </c>
      <c r="H62" s="1"/>
      <c r="L62" s="1"/>
      <c r="M62" s="1"/>
      <c r="X62" s="61"/>
      <c r="AB62" s="56"/>
      <c r="AC62" s="61"/>
      <c r="AD62" s="61"/>
    </row>
    <row r="63" spans="1:30">
      <c r="A63" s="1"/>
      <c r="B63" s="1"/>
      <c r="C63" s="1"/>
      <c r="H63" s="1"/>
      <c r="L63" s="1"/>
      <c r="M63" s="1"/>
      <c r="P63" s="56"/>
      <c r="Q63" s="56"/>
      <c r="R63" s="61"/>
      <c r="S63" s="61"/>
      <c r="T63" s="61"/>
      <c r="U63" s="61"/>
      <c r="V63" s="56"/>
      <c r="W63" s="56"/>
      <c r="X63" s="56"/>
      <c r="AB63" s="56"/>
      <c r="AC63" s="56"/>
      <c r="AD63" s="56"/>
    </row>
    <row r="64" spans="1:30">
      <c r="A64" s="1"/>
      <c r="B64" s="1"/>
      <c r="C64" s="1"/>
      <c r="H64" s="1"/>
      <c r="L64" s="1"/>
      <c r="M64" s="1"/>
      <c r="P64" s="56"/>
      <c r="Q64" s="56"/>
      <c r="R64" s="61"/>
      <c r="S64" s="61"/>
      <c r="T64" s="61"/>
      <c r="U64" s="61"/>
      <c r="V64" s="56"/>
      <c r="W64" s="56"/>
      <c r="X64" s="56"/>
      <c r="AB64" s="56"/>
      <c r="AC64" s="56"/>
      <c r="AD64" s="56"/>
    </row>
    <row r="65" spans="1:30">
      <c r="A65" s="1"/>
      <c r="B65" s="7"/>
      <c r="C65" s="1"/>
      <c r="D65" s="1"/>
      <c r="E65" s="1"/>
      <c r="F65" s="1"/>
      <c r="G65" s="1"/>
      <c r="H65" s="1"/>
      <c r="L65" s="1"/>
      <c r="M65" s="1"/>
      <c r="P65" s="56"/>
      <c r="Q65" s="56"/>
      <c r="R65" s="61"/>
      <c r="S65" s="61"/>
      <c r="T65" s="61"/>
      <c r="U65" s="61"/>
      <c r="V65" s="56"/>
      <c r="W65" s="56"/>
      <c r="X65" s="56"/>
      <c r="AB65" s="56"/>
      <c r="AC65" s="56"/>
      <c r="AD65" s="56"/>
    </row>
    <row r="66" spans="1:30">
      <c r="A66" s="8" t="s">
        <v>61</v>
      </c>
      <c r="B66" s="7"/>
      <c r="C66" s="1"/>
      <c r="D66" s="1"/>
      <c r="E66" s="1"/>
      <c r="F66" s="1"/>
      <c r="G66" s="1"/>
      <c r="H66" s="1"/>
      <c r="L66" s="1"/>
      <c r="M66" s="1"/>
      <c r="P66" s="56"/>
      <c r="Q66" s="56"/>
      <c r="R66" s="61"/>
      <c r="S66" s="61"/>
      <c r="T66" s="61"/>
      <c r="U66" s="61"/>
      <c r="V66" s="56"/>
      <c r="W66" s="56"/>
      <c r="X66" s="56"/>
      <c r="AB66" s="56"/>
      <c r="AC66" s="56"/>
      <c r="AD66" s="56"/>
    </row>
    <row r="67" spans="1:30">
      <c r="A67" s="8"/>
      <c r="B67" s="7"/>
      <c r="C67" s="1"/>
      <c r="D67" s="1"/>
      <c r="E67" s="1"/>
      <c r="F67" s="1"/>
      <c r="G67" s="1"/>
      <c r="H67" s="1"/>
      <c r="L67" s="1"/>
      <c r="M67" s="1"/>
      <c r="P67" s="56"/>
      <c r="Q67" s="56"/>
      <c r="R67" s="61"/>
      <c r="S67" s="61"/>
      <c r="T67" s="61"/>
      <c r="U67" s="61"/>
      <c r="V67" s="56"/>
      <c r="W67" s="56"/>
      <c r="X67" s="56"/>
      <c r="AB67" s="56"/>
      <c r="AC67" s="56"/>
      <c r="AD67" s="56"/>
    </row>
    <row r="68" spans="1:30">
      <c r="A68" s="1"/>
      <c r="B68" s="1"/>
      <c r="C68" s="1"/>
      <c r="D68" s="1"/>
      <c r="E68" s="1"/>
      <c r="F68" s="1"/>
      <c r="G68" s="1"/>
      <c r="H68" s="1"/>
      <c r="L68" s="1"/>
      <c r="M68" s="1"/>
      <c r="P68" s="56"/>
      <c r="Q68" s="56"/>
      <c r="R68" s="61"/>
      <c r="S68" s="61"/>
      <c r="T68" s="61"/>
      <c r="U68" s="61"/>
      <c r="V68" s="56"/>
      <c r="W68" s="56"/>
      <c r="X68" s="56"/>
      <c r="AB68" s="56"/>
      <c r="AC68" s="56"/>
      <c r="AD68" s="56"/>
    </row>
    <row r="69" spans="1:30">
      <c r="A69" s="22" t="s">
        <v>68</v>
      </c>
      <c r="E69" s="1"/>
      <c r="F69" s="1"/>
      <c r="G69" s="1"/>
      <c r="H69" s="1"/>
      <c r="L69" s="1"/>
      <c r="M69" s="1"/>
      <c r="P69" s="56"/>
      <c r="Q69" s="56"/>
      <c r="R69" s="61"/>
      <c r="S69" s="61"/>
      <c r="T69" s="61"/>
      <c r="U69" s="61"/>
      <c r="V69" s="56"/>
      <c r="W69" s="56"/>
      <c r="X69" s="56"/>
      <c r="AB69" s="56"/>
      <c r="AC69" s="56"/>
      <c r="AD69" s="56"/>
    </row>
    <row r="70" spans="1:30">
      <c r="A70" s="1"/>
      <c r="B70" s="1"/>
      <c r="C70" s="1"/>
      <c r="D70" s="1"/>
      <c r="E70" s="1"/>
      <c r="F70" s="1"/>
      <c r="G70" s="1"/>
      <c r="H70" s="1"/>
      <c r="L70" s="1"/>
      <c r="M70" s="1"/>
      <c r="P70" s="56"/>
      <c r="Q70" s="56"/>
      <c r="R70" s="61"/>
      <c r="S70" s="61"/>
      <c r="T70" s="61"/>
      <c r="U70" s="61"/>
      <c r="V70" s="56"/>
      <c r="W70" s="56"/>
      <c r="X70" s="56"/>
      <c r="AB70" s="56"/>
      <c r="AC70" s="56"/>
      <c r="AD70" s="56"/>
    </row>
    <row r="71" spans="1:30">
      <c r="A71" s="148" t="s">
        <v>56</v>
      </c>
      <c r="B71" s="148"/>
      <c r="C71" s="148"/>
      <c r="D71" s="41" t="s">
        <v>57</v>
      </c>
      <c r="E71" s="43"/>
      <c r="F71" s="43"/>
      <c r="G71" s="42"/>
      <c r="H71" s="1"/>
      <c r="L71" s="1"/>
      <c r="M71" s="1"/>
      <c r="P71" s="56"/>
      <c r="Q71" s="56"/>
      <c r="R71" s="61"/>
      <c r="S71" s="61"/>
      <c r="T71" s="61"/>
      <c r="U71" s="61"/>
      <c r="V71" s="56"/>
      <c r="W71" s="56"/>
      <c r="X71" s="56"/>
      <c r="AB71" s="56"/>
      <c r="AC71" s="56"/>
      <c r="AD71" s="56"/>
    </row>
    <row r="72" spans="1:30">
      <c r="A72" s="6" t="s">
        <v>46</v>
      </c>
      <c r="B72" s="5" t="s">
        <v>47</v>
      </c>
      <c r="C72" s="6" t="s">
        <v>48</v>
      </c>
      <c r="D72" s="5" t="s">
        <v>49</v>
      </c>
      <c r="E72" s="5" t="s">
        <v>50</v>
      </c>
      <c r="F72" s="5" t="s">
        <v>51</v>
      </c>
      <c r="G72" s="5" t="s">
        <v>52</v>
      </c>
      <c r="H72" s="1"/>
      <c r="L72" s="1"/>
      <c r="M72" s="1"/>
    </row>
    <row r="73" spans="1:30">
      <c r="A73" s="80">
        <f>+B73-7</f>
        <v>44984</v>
      </c>
      <c r="B73" s="9">
        <f>+AB12</f>
        <v>44991</v>
      </c>
      <c r="C73" s="51" t="str">
        <f>+IF(AND($B$73&gt;'data base'!O5,$B$73&lt;'data base'!Q5),"7:00","8:00")</f>
        <v>8:00</v>
      </c>
      <c r="D73" s="20">
        <f>+D61</f>
        <v>45017</v>
      </c>
      <c r="E73" s="26" t="str">
        <f>+IF(AND(D73&gt;'data base'!O5,D73&lt;'data base'!Q5),"4:00","5:00")</f>
        <v>4:00</v>
      </c>
      <c r="F73" s="20">
        <f>+EDATE(D73,3)</f>
        <v>45108</v>
      </c>
      <c r="G73" s="26" t="str">
        <f>+IF(AND(F73&gt;'data base'!O5,F73&lt;'data base'!Q5),"4:00","5:00")</f>
        <v>4:00</v>
      </c>
      <c r="H73" s="1"/>
      <c r="L73" s="1"/>
      <c r="M73" s="1"/>
    </row>
    <row r="74" spans="1:30">
      <c r="A74" s="1"/>
      <c r="B74" s="10" t="s">
        <v>61</v>
      </c>
      <c r="C74" s="11"/>
      <c r="D74" s="20">
        <f>+F73</f>
        <v>45108</v>
      </c>
      <c r="E74" s="26" t="str">
        <f>+IF(AND(D74&gt;'data base'!O5,D74&lt;'data base'!Q5),"4:00","5:00")</f>
        <v>4:00</v>
      </c>
      <c r="F74" s="20">
        <f>+EDATE(D74,3)</f>
        <v>45200</v>
      </c>
      <c r="G74" s="26" t="str">
        <f>+IF(AND(F74&gt;'data base'!O5,F74&lt;'data base'!Q5),"4:00","5:00")</f>
        <v>4:00</v>
      </c>
      <c r="H74" s="1"/>
      <c r="L74" s="1"/>
      <c r="M74" s="1"/>
    </row>
    <row r="75" spans="1:30">
      <c r="A75" s="1"/>
      <c r="B75" s="1"/>
      <c r="C75" s="1"/>
      <c r="D75" s="20"/>
      <c r="E75" s="3"/>
      <c r="F75" s="20"/>
      <c r="G75" s="3"/>
      <c r="H75" s="1"/>
      <c r="L75" s="1"/>
      <c r="M75" s="1"/>
    </row>
    <row r="76" spans="1:30">
      <c r="A76" s="1"/>
      <c r="B76" s="1"/>
      <c r="C76" s="1"/>
      <c r="D76" s="20"/>
      <c r="E76" s="3"/>
      <c r="F76" s="20"/>
      <c r="G76" s="3"/>
      <c r="H76" s="1"/>
      <c r="L76" s="1"/>
      <c r="M76" s="1"/>
    </row>
    <row r="77" spans="1:30">
      <c r="A77" s="1"/>
      <c r="B77" s="7"/>
      <c r="C77" s="1"/>
      <c r="D77" s="1"/>
      <c r="E77" s="1"/>
      <c r="F77" s="1"/>
      <c r="G77" s="1"/>
      <c r="H77" s="1"/>
      <c r="L77" s="1"/>
      <c r="M77" s="1"/>
    </row>
    <row r="78" spans="1:30">
      <c r="A78" s="8" t="s">
        <v>61</v>
      </c>
      <c r="B78" s="7"/>
      <c r="C78" s="1"/>
      <c r="D78" s="1"/>
      <c r="E78" s="1"/>
      <c r="F78" s="1"/>
      <c r="G78" s="1"/>
      <c r="H78" s="1"/>
      <c r="L78" s="1"/>
      <c r="M78" s="1"/>
    </row>
    <row r="79" spans="1:30">
      <c r="A79" s="8"/>
      <c r="B79" s="7"/>
      <c r="C79" s="1"/>
      <c r="D79" s="1"/>
      <c r="E79" s="1"/>
      <c r="F79" s="1"/>
      <c r="G79" s="1"/>
      <c r="H79" s="1"/>
      <c r="L79" s="1"/>
      <c r="M79" s="1"/>
    </row>
    <row r="81" spans="1:30">
      <c r="A81" s="22" t="s">
        <v>69</v>
      </c>
    </row>
    <row r="82" spans="1:30">
      <c r="O82" s="52"/>
      <c r="S82" s="53"/>
      <c r="T82" s="54"/>
      <c r="U82" s="53"/>
      <c r="V82" s="54"/>
      <c r="W82" s="53"/>
      <c r="X82" s="53"/>
      <c r="AA82" s="52"/>
      <c r="AC82" s="53"/>
      <c r="AD82" s="53"/>
    </row>
    <row r="83" spans="1:30">
      <c r="A83" s="2" t="s">
        <v>70</v>
      </c>
      <c r="O83" s="56"/>
      <c r="P83" s="57"/>
      <c r="Q83" s="57"/>
      <c r="R83" s="58"/>
      <c r="S83" s="52"/>
      <c r="T83" s="57"/>
      <c r="U83" s="59"/>
      <c r="V83" s="54"/>
      <c r="W83" s="59"/>
      <c r="X83" s="59"/>
      <c r="Y83" s="57"/>
      <c r="AA83" s="56"/>
      <c r="AB83" s="57"/>
      <c r="AC83" s="59"/>
      <c r="AD83" s="59"/>
    </row>
    <row r="84" spans="1:30">
      <c r="U84" s="77"/>
      <c r="X84" s="55"/>
      <c r="AD84" s="55"/>
    </row>
    <row r="85" spans="1:30">
      <c r="A85" s="148" t="s">
        <v>56</v>
      </c>
      <c r="B85" s="148"/>
      <c r="C85" s="148"/>
      <c r="D85" s="41" t="s">
        <v>57</v>
      </c>
      <c r="E85" s="43"/>
      <c r="F85" s="43"/>
      <c r="G85" s="42"/>
      <c r="H85" s="1"/>
      <c r="L85" s="1"/>
      <c r="M85" s="1"/>
    </row>
    <row r="86" spans="1:30">
      <c r="A86" s="6" t="s">
        <v>46</v>
      </c>
      <c r="B86" s="5" t="s">
        <v>47</v>
      </c>
      <c r="C86" s="6" t="s">
        <v>48</v>
      </c>
      <c r="D86" s="5" t="s">
        <v>49</v>
      </c>
      <c r="E86" s="5" t="s">
        <v>50</v>
      </c>
      <c r="F86" s="5" t="s">
        <v>51</v>
      </c>
      <c r="G86" s="5" t="s">
        <v>52</v>
      </c>
      <c r="H86" s="1"/>
      <c r="L86" s="1"/>
      <c r="M86" s="1"/>
    </row>
    <row r="87" spans="1:30">
      <c r="A87" s="111">
        <v>45033</v>
      </c>
      <c r="B87" s="109">
        <v>45048</v>
      </c>
      <c r="C87" s="51" t="str">
        <f>+IF(AND($B$87&gt;'data base'!O5,$B$87&lt;'data base'!Q5),"7:00","8:00")</f>
        <v>7:00</v>
      </c>
      <c r="D87" s="20">
        <f>+D74</f>
        <v>45108</v>
      </c>
      <c r="E87" s="26" t="str">
        <f>+IF(AND(D87&gt;'data base'!O5,D87&lt;'data base'!Q5),"4:00","5:00")</f>
        <v>4:00</v>
      </c>
      <c r="F87" s="20">
        <f>+EDATE(D87,3)</f>
        <v>45200</v>
      </c>
      <c r="G87" s="26" t="str">
        <f>+IF(AND(F87&gt;'data base'!O5,F87&lt;'data base'!Q5),"4:00","5:00")</f>
        <v>4:00</v>
      </c>
      <c r="H87" s="1"/>
      <c r="L87" s="1"/>
      <c r="M87" s="1"/>
      <c r="P87" s="83"/>
      <c r="Q87" s="56"/>
      <c r="R87" s="84"/>
      <c r="S87" s="84"/>
      <c r="T87" s="84"/>
      <c r="U87" s="84"/>
      <c r="V87" s="85"/>
      <c r="W87" s="84"/>
      <c r="X87" s="84"/>
      <c r="AB87" s="83"/>
      <c r="AC87" s="84"/>
      <c r="AD87" s="84"/>
    </row>
    <row r="88" spans="1:30">
      <c r="A88" s="111"/>
      <c r="B88" s="109"/>
      <c r="C88" s="51"/>
      <c r="D88" s="20"/>
      <c r="E88" s="26"/>
      <c r="F88" s="20"/>
      <c r="G88" s="26"/>
      <c r="H88" s="1"/>
      <c r="L88" s="1"/>
      <c r="M88" s="1"/>
      <c r="P88" s="83"/>
      <c r="Q88" s="56"/>
      <c r="R88" s="84"/>
      <c r="S88" s="84"/>
      <c r="T88" s="84"/>
      <c r="U88" s="84"/>
      <c r="V88" s="85"/>
      <c r="W88" s="84"/>
      <c r="X88" s="84"/>
      <c r="AB88" s="83"/>
      <c r="AC88" s="84"/>
      <c r="AD88" s="84"/>
    </row>
    <row r="89" spans="1:30">
      <c r="A89" s="152" t="s">
        <v>95</v>
      </c>
      <c r="B89" s="152"/>
      <c r="C89" s="152"/>
      <c r="D89" s="152"/>
      <c r="E89" s="152"/>
      <c r="F89" s="152"/>
      <c r="G89" s="152"/>
      <c r="H89" s="152"/>
      <c r="I89" s="152"/>
      <c r="J89" s="152"/>
      <c r="K89" s="152"/>
      <c r="L89" s="152"/>
      <c r="M89" s="1"/>
      <c r="P89" s="56"/>
      <c r="Q89" s="56"/>
      <c r="R89" s="61"/>
      <c r="S89" s="61"/>
      <c r="T89" s="61"/>
      <c r="U89" s="61"/>
      <c r="V89" s="56"/>
      <c r="W89" s="61"/>
      <c r="X89" s="61"/>
      <c r="AB89" s="56"/>
      <c r="AC89" s="61"/>
      <c r="AD89" s="61"/>
    </row>
    <row r="90" spans="1:30">
      <c r="A90" s="115" t="s">
        <v>71</v>
      </c>
      <c r="B90" s="115"/>
      <c r="C90" s="115"/>
      <c r="D90" s="116"/>
      <c r="E90" s="117"/>
      <c r="F90" s="116"/>
      <c r="G90" s="117"/>
      <c r="H90" s="115"/>
      <c r="I90" s="118"/>
      <c r="J90" s="118"/>
      <c r="K90" s="118"/>
      <c r="L90" s="115"/>
      <c r="M90" s="1"/>
      <c r="P90" s="56"/>
      <c r="Q90" s="56"/>
      <c r="R90" s="61"/>
      <c r="S90" s="61"/>
      <c r="T90" s="61"/>
      <c r="U90" s="61"/>
      <c r="V90" s="56"/>
      <c r="W90" s="56"/>
      <c r="X90" s="56"/>
      <c r="AB90" s="56"/>
      <c r="AC90" s="56"/>
      <c r="AD90" s="56"/>
    </row>
    <row r="91" spans="1:30">
      <c r="A91" s="1"/>
      <c r="B91" s="1"/>
      <c r="C91" s="1"/>
      <c r="H91" s="1"/>
      <c r="L91" s="1"/>
      <c r="M91" s="1"/>
      <c r="P91" s="56"/>
      <c r="Q91" s="56"/>
      <c r="R91" s="61"/>
      <c r="S91" s="61"/>
      <c r="T91" s="61"/>
      <c r="U91" s="61"/>
      <c r="V91" s="56"/>
      <c r="W91" s="56"/>
      <c r="X91" s="56"/>
      <c r="AB91" s="56"/>
      <c r="AC91" s="56"/>
      <c r="AD91" s="56"/>
    </row>
    <row r="92" spans="1:30">
      <c r="A92" s="1"/>
      <c r="B92" s="46"/>
      <c r="C92" s="1"/>
      <c r="D92" s="1"/>
      <c r="E92" s="1"/>
      <c r="F92" s="1"/>
      <c r="G92" s="1"/>
      <c r="H92" s="1"/>
      <c r="L92" s="1"/>
      <c r="M92" s="1"/>
      <c r="P92" s="56"/>
      <c r="Q92" s="56"/>
      <c r="R92" s="61"/>
      <c r="S92" s="61"/>
      <c r="T92" s="61"/>
      <c r="U92" s="61"/>
      <c r="V92" s="56"/>
      <c r="W92" s="56"/>
      <c r="X92" s="56"/>
      <c r="AB92" s="56"/>
      <c r="AC92" s="56"/>
      <c r="AD92" s="56"/>
    </row>
    <row r="93" spans="1:30">
      <c r="A93" s="1"/>
      <c r="B93" s="7"/>
      <c r="C93" s="1"/>
      <c r="D93" s="1"/>
      <c r="E93" s="1"/>
      <c r="F93" s="1"/>
      <c r="G93" s="1"/>
      <c r="H93" s="1"/>
      <c r="L93" s="1"/>
      <c r="M93" s="1"/>
      <c r="P93" s="56"/>
      <c r="Q93" s="56"/>
      <c r="R93" s="61"/>
      <c r="S93" s="61"/>
      <c r="T93" s="61"/>
      <c r="U93" s="61"/>
      <c r="V93" s="56"/>
      <c r="W93" s="56"/>
      <c r="X93" s="56"/>
      <c r="AB93" s="56"/>
      <c r="AC93" s="56"/>
      <c r="AD93" s="56"/>
    </row>
    <row r="94" spans="1:30">
      <c r="A94" s="8" t="s">
        <v>61</v>
      </c>
      <c r="C94" s="1"/>
      <c r="D94" s="1"/>
      <c r="E94" s="1"/>
      <c r="F94" s="1"/>
      <c r="G94" s="1"/>
      <c r="H94" s="1"/>
      <c r="L94" s="1"/>
      <c r="M94" s="1"/>
      <c r="P94" s="56"/>
      <c r="Q94" s="56"/>
      <c r="R94" s="61"/>
      <c r="S94" s="61"/>
      <c r="T94" s="61"/>
      <c r="U94" s="61"/>
      <c r="V94" s="56"/>
      <c r="W94" s="56"/>
      <c r="X94" s="56"/>
      <c r="AB94" s="56"/>
      <c r="AC94" s="56"/>
      <c r="AD94" s="56"/>
    </row>
    <row r="95" spans="1:30">
      <c r="A95" s="1"/>
      <c r="B95" s="1"/>
      <c r="C95" s="1"/>
      <c r="D95" s="1"/>
      <c r="E95" s="1"/>
      <c r="F95" s="1"/>
      <c r="G95" s="1"/>
      <c r="H95" s="1"/>
      <c r="L95" s="1"/>
      <c r="M95" s="1"/>
      <c r="P95" s="56"/>
      <c r="Q95" s="56"/>
      <c r="R95" s="61"/>
      <c r="S95" s="61"/>
      <c r="T95" s="61"/>
      <c r="U95" s="61"/>
      <c r="V95" s="56"/>
      <c r="W95" s="56"/>
      <c r="X95" s="56"/>
      <c r="AB95" s="56"/>
      <c r="AC95" s="56"/>
      <c r="AD95" s="56"/>
    </row>
    <row r="96" spans="1:30">
      <c r="A96" s="22" t="s">
        <v>72</v>
      </c>
      <c r="E96" s="1"/>
      <c r="F96" s="1"/>
      <c r="G96" s="1"/>
      <c r="H96" s="1"/>
      <c r="L96" s="1"/>
      <c r="M96" s="1"/>
      <c r="P96" s="56"/>
      <c r="Q96" s="56"/>
      <c r="R96" s="61"/>
      <c r="S96" s="61"/>
      <c r="T96" s="61"/>
      <c r="U96" s="61"/>
      <c r="V96" s="56"/>
      <c r="W96" s="56"/>
      <c r="X96" s="56"/>
      <c r="AB96" s="56"/>
      <c r="AC96" s="56"/>
      <c r="AD96" s="56"/>
    </row>
    <row r="97" spans="1:30">
      <c r="A97" s="1"/>
      <c r="B97" s="1"/>
      <c r="C97" s="1"/>
      <c r="D97" s="1"/>
      <c r="E97" s="1"/>
      <c r="F97" s="1"/>
      <c r="G97" s="1"/>
      <c r="H97" s="1"/>
      <c r="L97" s="1"/>
      <c r="M97" s="1"/>
      <c r="P97" s="56"/>
      <c r="Q97" s="56"/>
      <c r="R97" s="61"/>
      <c r="S97" s="61"/>
      <c r="T97" s="61"/>
      <c r="U97" s="61"/>
      <c r="V97" s="56"/>
      <c r="W97" s="56"/>
      <c r="X97" s="56"/>
      <c r="AB97" s="56"/>
      <c r="AC97" s="56"/>
      <c r="AD97" s="56"/>
    </row>
    <row r="98" spans="1:30">
      <c r="A98" s="148" t="s">
        <v>56</v>
      </c>
      <c r="B98" s="148"/>
      <c r="C98" s="148"/>
      <c r="D98" s="41" t="s">
        <v>57</v>
      </c>
      <c r="E98" s="43"/>
      <c r="F98" s="43"/>
      <c r="G98" s="42"/>
      <c r="H98" s="1"/>
      <c r="L98" s="1"/>
      <c r="M98" s="1"/>
      <c r="P98" s="56"/>
      <c r="Q98" s="56"/>
      <c r="R98" s="61"/>
      <c r="S98" s="61"/>
      <c r="T98" s="61"/>
      <c r="U98" s="61"/>
      <c r="V98" s="56"/>
      <c r="W98" s="56"/>
      <c r="X98" s="56"/>
      <c r="AB98" s="56"/>
      <c r="AC98" s="56"/>
      <c r="AD98" s="56"/>
    </row>
    <row r="99" spans="1:30">
      <c r="A99" s="6" t="s">
        <v>46</v>
      </c>
      <c r="B99" s="49" t="s">
        <v>47</v>
      </c>
      <c r="C99" s="50" t="s">
        <v>48</v>
      </c>
      <c r="D99" s="5" t="s">
        <v>49</v>
      </c>
      <c r="E99" s="5" t="s">
        <v>50</v>
      </c>
      <c r="F99" s="5" t="s">
        <v>51</v>
      </c>
      <c r="G99" s="5" t="s">
        <v>52</v>
      </c>
      <c r="H99" s="1"/>
      <c r="L99" s="1"/>
      <c r="M99" s="1"/>
    </row>
    <row r="100" spans="1:30">
      <c r="A100" s="119">
        <f>+B100-7</f>
        <v>45075</v>
      </c>
      <c r="B100" s="109">
        <f>+AB14</f>
        <v>45082</v>
      </c>
      <c r="C100" s="51" t="str">
        <f>+IF(AND($B$100&gt;'data base'!O5,$B$100&lt;'data base'!Q5),"7:00","8:00")</f>
        <v>7:00</v>
      </c>
      <c r="D100" s="20">
        <f>+D87</f>
        <v>45108</v>
      </c>
      <c r="E100" s="26" t="str">
        <f>+IF(AND(D100&gt;'data base'!O5,D100&lt;'data base'!Q5),"4:00","5:00")</f>
        <v>4:00</v>
      </c>
      <c r="F100" s="20">
        <f>+EDATE(D100,3)</f>
        <v>45200</v>
      </c>
      <c r="G100" s="26" t="str">
        <f>+IF(AND(F100&gt;'data base'!O5,F100&lt;'data base'!Q5),"4:00","5:00")</f>
        <v>4:00</v>
      </c>
      <c r="H100" s="1"/>
      <c r="L100" s="1"/>
      <c r="M100" s="1"/>
    </row>
    <row r="101" spans="1:30">
      <c r="A101" s="1"/>
      <c r="B101" s="10" t="s">
        <v>61</v>
      </c>
      <c r="C101" s="45"/>
      <c r="D101" s="20"/>
      <c r="E101" s="3"/>
      <c r="F101" s="20"/>
      <c r="G101" s="3"/>
      <c r="H101" s="1"/>
      <c r="L101" s="1"/>
      <c r="M101" s="1"/>
    </row>
    <row r="102" spans="1:30">
      <c r="A102" s="1"/>
      <c r="B102" s="1"/>
      <c r="C102" s="1"/>
      <c r="D102" s="20"/>
      <c r="E102" s="3"/>
      <c r="F102" s="20"/>
      <c r="G102" s="3"/>
      <c r="H102" s="1"/>
      <c r="L102" s="1"/>
      <c r="M102" s="1"/>
    </row>
    <row r="103" spans="1:30">
      <c r="A103" s="1"/>
      <c r="B103" s="1"/>
      <c r="C103" s="1"/>
      <c r="D103" s="20"/>
      <c r="E103" s="3"/>
      <c r="F103" s="20"/>
      <c r="G103" s="3"/>
      <c r="H103" s="1"/>
      <c r="L103" s="1"/>
      <c r="M103" s="1"/>
    </row>
    <row r="104" spans="1:30">
      <c r="A104" s="1"/>
      <c r="B104" s="46"/>
      <c r="C104" s="1"/>
      <c r="D104" s="1"/>
      <c r="E104" s="1"/>
      <c r="F104" s="1"/>
      <c r="G104" s="1"/>
      <c r="H104" s="1"/>
      <c r="L104" s="1"/>
      <c r="M104" s="1"/>
    </row>
    <row r="105" spans="1:30">
      <c r="A105" s="1"/>
      <c r="B105" s="7"/>
      <c r="C105" s="1"/>
      <c r="D105" s="1"/>
      <c r="E105" s="1"/>
      <c r="F105" s="1"/>
      <c r="G105" s="1"/>
      <c r="H105" s="1"/>
      <c r="L105" s="1"/>
      <c r="M105" s="1"/>
    </row>
    <row r="106" spans="1:30">
      <c r="A106" s="8" t="s">
        <v>61</v>
      </c>
      <c r="C106" s="1"/>
      <c r="D106" s="1"/>
      <c r="E106" s="1"/>
      <c r="F106" s="1"/>
      <c r="G106" s="1"/>
      <c r="H106" s="1"/>
      <c r="L106" s="1"/>
      <c r="M106" s="1"/>
    </row>
  </sheetData>
  <customSheetViews>
    <customSheetView guid="{64566715-4A99-4EC7-BF71-7E9B92F57796}" showGridLines="0" fitToPage="1" topLeftCell="A79">
      <selection activeCell="A61" sqref="A61"/>
      <pageMargins left="0" right="0" top="0" bottom="0" header="0" footer="0"/>
      <pageSetup paperSize="9" scale="88" orientation="landscape" r:id="rId1"/>
    </customSheetView>
  </customSheetViews>
  <mergeCells count="9">
    <mergeCell ref="A71:C71"/>
    <mergeCell ref="A85:C85"/>
    <mergeCell ref="A98:C98"/>
    <mergeCell ref="A7:C7"/>
    <mergeCell ref="A19:C19"/>
    <mergeCell ref="A33:C33"/>
    <mergeCell ref="A45:C45"/>
    <mergeCell ref="A59:C59"/>
    <mergeCell ref="A89:L89"/>
  </mergeCells>
  <pageMargins left="0.7" right="0.7" top="0.75" bottom="0.75" header="0.3" footer="0.3"/>
  <pageSetup paperSize="9" scale="88" orientation="landscape" r:id="rId2"/>
  <ignoredErrors>
    <ignoredError sqref="F10:F12 F21:F24 F35:F37 F47:F49 F61:F62 F73:F74 F87 F100 F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30"/>
  <sheetViews>
    <sheetView showGridLines="0" zoomScale="90" zoomScaleNormal="90" workbookViewId="0"/>
  </sheetViews>
  <sheetFormatPr defaultColWidth="8.84375" defaultRowHeight="15.5" outlineLevelCol="1"/>
  <cols>
    <col min="1" max="1" width="16.07421875" customWidth="1"/>
    <col min="2" max="2" width="11.765625" customWidth="1"/>
    <col min="3" max="3" width="14.4609375" bestFit="1" customWidth="1"/>
    <col min="4" max="4" width="9.84375" customWidth="1"/>
    <col min="5" max="5" width="14.23046875" customWidth="1"/>
    <col min="6" max="6" width="9.84375" customWidth="1"/>
    <col min="7" max="7" width="13.84375" customWidth="1"/>
    <col min="12" max="12" width="31.07421875" customWidth="1"/>
    <col min="15" max="15" width="28.23046875" hidden="1" customWidth="1" outlineLevel="1"/>
    <col min="16" max="16" width="9.84375" hidden="1" customWidth="1" outlineLevel="1"/>
    <col min="17" max="17" width="12" hidden="1" customWidth="1" outlineLevel="1"/>
    <col min="18" max="18" width="11.69140625" hidden="1" customWidth="1" outlineLevel="1"/>
    <col min="19" max="19" width="20.765625" hidden="1" customWidth="1" outlineLevel="1"/>
    <col min="20" max="27" width="8.84375" hidden="1" customWidth="1" outlineLevel="1"/>
    <col min="28" max="28" width="9.23046875" hidden="1" customWidth="1" outlineLevel="1"/>
    <col min="29" max="29" width="8.84375" hidden="1" customWidth="1" outlineLevel="1"/>
    <col min="30" max="30" width="8.84375" collapsed="1"/>
    <col min="31" max="31" width="9.84375" customWidth="1"/>
    <col min="32" max="32" width="9.4609375" bestFit="1" customWidth="1"/>
    <col min="33" max="33" width="9.4609375" customWidth="1"/>
    <col min="34" max="34" width="9.84375" bestFit="1" customWidth="1"/>
  </cols>
  <sheetData>
    <row r="1" spans="1:28" ht="18">
      <c r="A1" s="4" t="s">
        <v>73</v>
      </c>
      <c r="B1" s="4"/>
      <c r="C1" s="1"/>
      <c r="D1" s="104" t="s">
        <v>43</v>
      </c>
      <c r="E1" s="106">
        <f>'Explanatory note'!B21</f>
        <v>2022</v>
      </c>
      <c r="F1" s="105" t="s">
        <v>44</v>
      </c>
      <c r="G1" s="106">
        <f>'Explanatory note'!B22</f>
        <v>2023</v>
      </c>
      <c r="I1" s="108"/>
      <c r="J1" s="108"/>
      <c r="K1" s="108"/>
      <c r="L1" s="108"/>
      <c r="M1" s="108"/>
      <c r="N1" s="108"/>
      <c r="O1" s="108"/>
      <c r="P1" s="108"/>
      <c r="Q1" s="108"/>
      <c r="R1" s="108"/>
      <c r="S1" s="1"/>
      <c r="T1" s="1"/>
      <c r="U1" s="1"/>
      <c r="V1" s="1"/>
      <c r="W1" s="1"/>
      <c r="X1" s="1"/>
      <c r="Y1" s="1"/>
      <c r="Z1" s="1"/>
      <c r="AA1" s="1"/>
    </row>
    <row r="2" spans="1:28" ht="18">
      <c r="A2" s="21"/>
    </row>
    <row r="3" spans="1:28">
      <c r="A3" s="133"/>
    </row>
    <row r="4" spans="1:28" ht="16" thickBot="1">
      <c r="A4" s="22" t="s">
        <v>74</v>
      </c>
    </row>
    <row r="5" spans="1:28">
      <c r="A5" s="38"/>
      <c r="O5" s="52" t="s">
        <v>8</v>
      </c>
      <c r="S5" s="53" t="s">
        <v>9</v>
      </c>
      <c r="T5" s="54"/>
      <c r="U5" s="53" t="s">
        <v>10</v>
      </c>
      <c r="V5" s="54"/>
      <c r="W5" s="53" t="s">
        <v>11</v>
      </c>
      <c r="X5" s="53" t="s">
        <v>12</v>
      </c>
      <c r="Y5" s="65" t="s">
        <v>10</v>
      </c>
      <c r="Z5" s="67" t="s">
        <v>11</v>
      </c>
    </row>
    <row r="6" spans="1:28">
      <c r="A6" s="157" t="s">
        <v>56</v>
      </c>
      <c r="B6" s="157"/>
      <c r="C6" s="157"/>
      <c r="D6" s="154" t="s">
        <v>57</v>
      </c>
      <c r="E6" s="155"/>
      <c r="F6" s="155"/>
      <c r="G6" s="156"/>
      <c r="O6" s="56" t="s">
        <v>13</v>
      </c>
      <c r="P6" s="57"/>
      <c r="Q6" s="57"/>
      <c r="R6" s="58" t="s">
        <v>14</v>
      </c>
      <c r="S6" s="52">
        <v>3</v>
      </c>
      <c r="T6" s="57" t="str">
        <f>IF(S6=1,"st",IF(S6=2,"nd",IF(S6=3,"rd","th")))</f>
        <v>rd</v>
      </c>
      <c r="U6" s="59" t="s">
        <v>25</v>
      </c>
      <c r="V6" s="54" t="s">
        <v>16</v>
      </c>
      <c r="W6" s="59" t="s">
        <v>30</v>
      </c>
      <c r="X6" s="59">
        <f>+'Explanatory note'!$B$21</f>
        <v>2022</v>
      </c>
      <c r="Y6" s="70">
        <f t="shared" ref="Y6:Y17" si="0">MATCH($U6,$U$28:$U$34,0)</f>
        <v>1</v>
      </c>
      <c r="Z6" s="71">
        <f t="shared" ref="Z6:Z17" si="1">MATCH($W6,$W$28:$W$39,0)</f>
        <v>3</v>
      </c>
      <c r="AB6" s="62">
        <f>DATE($X6,$Z6,1+7*$S6)-WEEKDAY(DATE($X6,$Z6,7-$Y6))</f>
        <v>44641</v>
      </c>
    </row>
    <row r="7" spans="1:28">
      <c r="A7" s="6" t="s">
        <v>46</v>
      </c>
      <c r="B7" s="23" t="s">
        <v>47</v>
      </c>
      <c r="C7" s="24" t="s">
        <v>48</v>
      </c>
      <c r="D7" s="23" t="s">
        <v>49</v>
      </c>
      <c r="E7" s="23" t="s">
        <v>50</v>
      </c>
      <c r="F7" s="23" t="s">
        <v>51</v>
      </c>
      <c r="G7" s="23" t="s">
        <v>52</v>
      </c>
      <c r="O7" s="56" t="s">
        <v>20</v>
      </c>
      <c r="S7" s="52">
        <v>3</v>
      </c>
      <c r="T7" s="57" t="str">
        <f t="shared" ref="T7:T17" si="2">IF(S7=1,"st",IF(S7=2,"nd",IF(S7=3,"rd","th")))</f>
        <v>rd</v>
      </c>
      <c r="U7" s="59" t="s">
        <v>25</v>
      </c>
      <c r="V7" s="54" t="s">
        <v>16</v>
      </c>
      <c r="W7" s="59" t="s">
        <v>32</v>
      </c>
      <c r="X7" s="59">
        <f>+'Explanatory note'!$B$21</f>
        <v>2022</v>
      </c>
      <c r="Y7" s="70">
        <f t="shared" si="0"/>
        <v>1</v>
      </c>
      <c r="Z7" s="71">
        <f t="shared" si="1"/>
        <v>4</v>
      </c>
      <c r="AB7" s="62">
        <f t="shared" ref="AB7:AB17" si="3">DATE($X7,$Z7,1+7*$S7)-WEEKDAY(DATE($X7,$Z7,7-$Y7))</f>
        <v>44669</v>
      </c>
    </row>
    <row r="8" spans="1:28">
      <c r="A8" s="138">
        <f>+B8-7</f>
        <v>44634</v>
      </c>
      <c r="B8" s="139">
        <f>+AB6</f>
        <v>44641</v>
      </c>
      <c r="C8" s="140" t="str">
        <f>+IF(AND(B8&gt;'data base'!O$4,B8&lt;'data base'!Q$4),"7:00","8:00")</f>
        <v>8:00</v>
      </c>
      <c r="D8" s="141">
        <f>+DATE($X6,$Z7,1)</f>
        <v>44652</v>
      </c>
      <c r="E8" s="142" t="str">
        <f>+IF(AND(D8&gt;'data base'!O$4,D8&lt;'data base'!Q$4),"4:00","5:00")</f>
        <v>4:00</v>
      </c>
      <c r="F8" s="141">
        <f>+EDATE(D8,1)</f>
        <v>44682</v>
      </c>
      <c r="G8" s="142" t="str">
        <f>+IF(AND(F8&gt;'data base'!O$4,F8&lt;'data base'!Q$4),"4:00","5:00")</f>
        <v>4:00</v>
      </c>
      <c r="H8" s="9"/>
      <c r="I8" s="9"/>
      <c r="J8" s="9"/>
      <c r="K8" s="9"/>
      <c r="L8" s="9"/>
      <c r="M8" s="9"/>
      <c r="S8" s="52">
        <v>3</v>
      </c>
      <c r="T8" s="57" t="str">
        <f t="shared" si="2"/>
        <v>rd</v>
      </c>
      <c r="U8" s="59" t="s">
        <v>25</v>
      </c>
      <c r="V8" s="54" t="s">
        <v>16</v>
      </c>
      <c r="W8" s="59" t="s">
        <v>34</v>
      </c>
      <c r="X8" s="59">
        <f>+'Explanatory note'!$B$21</f>
        <v>2022</v>
      </c>
      <c r="Y8" s="70">
        <f t="shared" si="0"/>
        <v>1</v>
      </c>
      <c r="Z8" s="71">
        <f t="shared" si="1"/>
        <v>5</v>
      </c>
      <c r="AB8" s="62">
        <f t="shared" si="3"/>
        <v>44697</v>
      </c>
    </row>
    <row r="9" spans="1:28">
      <c r="A9" s="143">
        <v>44662</v>
      </c>
      <c r="B9" s="144">
        <v>44670</v>
      </c>
      <c r="C9" s="140" t="str">
        <f>+IF(AND(B9&gt;'data base'!O$4,B9&lt;'data base'!Q$4),"7:00","8:00")</f>
        <v>7:00</v>
      </c>
      <c r="D9" s="141">
        <f>+F8</f>
        <v>44682</v>
      </c>
      <c r="E9" s="142" t="str">
        <f>+IF(AND(D9&gt;'data base'!O$4,D9&lt;'data base'!Q$4),"4:00","5:00")</f>
        <v>4:00</v>
      </c>
      <c r="F9" s="141">
        <f>+EDATE(D9,1)</f>
        <v>44713</v>
      </c>
      <c r="G9" s="142" t="str">
        <f>+IF(AND(F9&gt;'data base'!O$4,F9&lt;'data base'!Q$4),"4:00","5:00")</f>
        <v>4:00</v>
      </c>
      <c r="H9" s="55"/>
      <c r="I9" s="55"/>
      <c r="J9" s="55"/>
      <c r="K9" s="55"/>
      <c r="L9" s="55"/>
      <c r="M9" s="55"/>
      <c r="S9" s="52">
        <v>3</v>
      </c>
      <c r="T9" s="57" t="str">
        <f t="shared" si="2"/>
        <v>rd</v>
      </c>
      <c r="U9" s="59" t="s">
        <v>25</v>
      </c>
      <c r="V9" s="54" t="s">
        <v>16</v>
      </c>
      <c r="W9" s="59" t="s">
        <v>36</v>
      </c>
      <c r="X9" s="59">
        <f>+'Explanatory note'!$B$21</f>
        <v>2022</v>
      </c>
      <c r="Y9" s="70">
        <f t="shared" si="0"/>
        <v>1</v>
      </c>
      <c r="Z9" s="71">
        <f t="shared" si="1"/>
        <v>6</v>
      </c>
      <c r="AB9" s="62">
        <f t="shared" si="3"/>
        <v>44732</v>
      </c>
    </row>
    <row r="10" spans="1:28">
      <c r="A10" s="138">
        <f t="shared" ref="A10:A19" si="4">+B10-7</f>
        <v>44690</v>
      </c>
      <c r="B10" s="139">
        <f t="shared" ref="B10:B18" si="5">+AB8</f>
        <v>44697</v>
      </c>
      <c r="C10" s="140" t="str">
        <f>+IF(AND(B10&gt;'data base'!O$4,B10&lt;'data base'!Q$4),"7:00","8:00")</f>
        <v>7:00</v>
      </c>
      <c r="D10" s="141">
        <f t="shared" ref="D10:D19" si="6">+F9</f>
        <v>44713</v>
      </c>
      <c r="E10" s="142" t="str">
        <f>+IF(AND(D10&gt;'data base'!O$4,D10&lt;'data base'!Q$4),"4:00","5:00")</f>
        <v>4:00</v>
      </c>
      <c r="F10" s="141">
        <f t="shared" ref="F10:F19" si="7">+EDATE(D10,1)</f>
        <v>44743</v>
      </c>
      <c r="G10" s="142" t="str">
        <f>+IF(AND(F10&gt;'data base'!O$4,F10&lt;'data base'!Q$4),"4:00","5:00")</f>
        <v>4:00</v>
      </c>
      <c r="S10" s="52">
        <v>3</v>
      </c>
      <c r="T10" s="57" t="str">
        <f t="shared" si="2"/>
        <v>rd</v>
      </c>
      <c r="U10" s="59" t="s">
        <v>25</v>
      </c>
      <c r="V10" s="54" t="s">
        <v>16</v>
      </c>
      <c r="W10" s="59" t="s">
        <v>37</v>
      </c>
      <c r="X10" s="59">
        <f>+'Explanatory note'!$B$21</f>
        <v>2022</v>
      </c>
      <c r="Y10" s="70">
        <f t="shared" si="0"/>
        <v>1</v>
      </c>
      <c r="Z10" s="71">
        <f t="shared" si="1"/>
        <v>7</v>
      </c>
      <c r="AB10" s="62">
        <f t="shared" si="3"/>
        <v>44760</v>
      </c>
    </row>
    <row r="11" spans="1:28">
      <c r="A11" s="143">
        <f t="shared" si="4"/>
        <v>44725</v>
      </c>
      <c r="B11" s="144">
        <f t="shared" si="5"/>
        <v>44732</v>
      </c>
      <c r="C11" s="140" t="str">
        <f>+IF(AND(B11&gt;'data base'!O$4,B11&lt;'data base'!Q$4),"7:00","8:00")</f>
        <v>7:00</v>
      </c>
      <c r="D11" s="141">
        <f t="shared" si="6"/>
        <v>44743</v>
      </c>
      <c r="E11" s="142" t="str">
        <f>+IF(AND(D11&gt;'data base'!O$4,D11&lt;'data base'!Q$4),"4:00","5:00")</f>
        <v>4:00</v>
      </c>
      <c r="F11" s="141">
        <f t="shared" si="7"/>
        <v>44774</v>
      </c>
      <c r="G11" s="142" t="str">
        <f>+IF(AND(F11&gt;'data base'!O$4,F11&lt;'data base'!Q$4),"4:00","5:00")</f>
        <v>4:00</v>
      </c>
      <c r="H11" s="1"/>
      <c r="I11" s="1"/>
      <c r="J11" s="1"/>
      <c r="K11" s="1"/>
      <c r="L11" s="1"/>
      <c r="M11" s="1"/>
      <c r="S11" s="52">
        <v>3</v>
      </c>
      <c r="T11" s="57" t="str">
        <f t="shared" si="2"/>
        <v>rd</v>
      </c>
      <c r="U11" s="59" t="s">
        <v>25</v>
      </c>
      <c r="V11" s="54" t="s">
        <v>16</v>
      </c>
      <c r="W11" s="59" t="s">
        <v>38</v>
      </c>
      <c r="X11" s="59">
        <f>+'Explanatory note'!$B$21</f>
        <v>2022</v>
      </c>
      <c r="Y11" s="70">
        <f t="shared" si="0"/>
        <v>1</v>
      </c>
      <c r="Z11" s="71">
        <f t="shared" si="1"/>
        <v>8</v>
      </c>
      <c r="AB11" s="62">
        <f t="shared" si="3"/>
        <v>44788</v>
      </c>
    </row>
    <row r="12" spans="1:28">
      <c r="A12" s="138">
        <f t="shared" si="4"/>
        <v>44753</v>
      </c>
      <c r="B12" s="139">
        <f t="shared" si="5"/>
        <v>44760</v>
      </c>
      <c r="C12" s="140" t="str">
        <f>+IF(AND(B12&gt;'data base'!O$4,B12&lt;'data base'!Q$4),"7:00","8:00")</f>
        <v>7:00</v>
      </c>
      <c r="D12" s="141">
        <f t="shared" si="6"/>
        <v>44774</v>
      </c>
      <c r="E12" s="142" t="str">
        <f>+IF(AND(D12&gt;'data base'!O$4,D12&lt;'data base'!Q$4),"4:00","5:00")</f>
        <v>4:00</v>
      </c>
      <c r="F12" s="141">
        <f t="shared" si="7"/>
        <v>44805</v>
      </c>
      <c r="G12" s="142" t="str">
        <f>+IF(AND(F12&gt;'data base'!O$4,F12&lt;'data base'!Q$4),"4:00","5:00")</f>
        <v>4:00</v>
      </c>
      <c r="H12" s="1"/>
      <c r="I12" s="1"/>
      <c r="J12" s="1"/>
      <c r="K12" s="1"/>
      <c r="L12" s="1"/>
      <c r="M12" s="1"/>
      <c r="S12" s="52">
        <v>3</v>
      </c>
      <c r="T12" s="57" t="str">
        <f t="shared" si="2"/>
        <v>rd</v>
      </c>
      <c r="U12" s="59" t="s">
        <v>25</v>
      </c>
      <c r="V12" s="54" t="s">
        <v>16</v>
      </c>
      <c r="W12" s="59" t="s">
        <v>39</v>
      </c>
      <c r="X12" s="59">
        <f>+'Explanatory note'!$B$21</f>
        <v>2022</v>
      </c>
      <c r="Y12" s="70">
        <f t="shared" si="0"/>
        <v>1</v>
      </c>
      <c r="Z12" s="71">
        <f t="shared" si="1"/>
        <v>9</v>
      </c>
      <c r="AB12" s="62">
        <f t="shared" si="3"/>
        <v>44823</v>
      </c>
    </row>
    <row r="13" spans="1:28">
      <c r="A13" s="138">
        <f t="shared" si="4"/>
        <v>44781</v>
      </c>
      <c r="B13" s="139">
        <f t="shared" si="5"/>
        <v>44788</v>
      </c>
      <c r="C13" s="140" t="str">
        <f>+IF(AND(B13&gt;'data base'!O$4,B13&lt;'data base'!Q$4),"7:00","8:00")</f>
        <v>7:00</v>
      </c>
      <c r="D13" s="141">
        <f t="shared" si="6"/>
        <v>44805</v>
      </c>
      <c r="E13" s="142" t="str">
        <f>+IF(AND(D13&gt;'data base'!O$4,D13&lt;'data base'!Q$4),"4:00","5:00")</f>
        <v>4:00</v>
      </c>
      <c r="F13" s="141">
        <f t="shared" si="7"/>
        <v>44835</v>
      </c>
      <c r="G13" s="142" t="str">
        <f>+IF(AND(F13&gt;'data base'!O$4,F13&lt;'data base'!Q$4),"4:00","5:00")</f>
        <v>4:00</v>
      </c>
      <c r="H13" s="1"/>
      <c r="I13" s="1"/>
      <c r="J13" s="1"/>
      <c r="K13" s="1"/>
      <c r="L13" s="1"/>
      <c r="M13" s="1"/>
      <c r="S13" s="52">
        <v>3</v>
      </c>
      <c r="T13" s="57" t="str">
        <f t="shared" si="2"/>
        <v>rd</v>
      </c>
      <c r="U13" s="59" t="s">
        <v>25</v>
      </c>
      <c r="V13" s="54" t="s">
        <v>16</v>
      </c>
      <c r="W13" s="59" t="s">
        <v>17</v>
      </c>
      <c r="X13" s="59">
        <f>+'Explanatory note'!$B$21</f>
        <v>2022</v>
      </c>
      <c r="Y13" s="70">
        <f t="shared" si="0"/>
        <v>1</v>
      </c>
      <c r="Z13" s="71">
        <f t="shared" si="1"/>
        <v>10</v>
      </c>
      <c r="AB13" s="62">
        <f t="shared" si="3"/>
        <v>44851</v>
      </c>
    </row>
    <row r="14" spans="1:28">
      <c r="A14" s="138">
        <f t="shared" si="4"/>
        <v>44816</v>
      </c>
      <c r="B14" s="139">
        <f t="shared" si="5"/>
        <v>44823</v>
      </c>
      <c r="C14" s="140" t="str">
        <f>+IF(AND(B14&gt;'data base'!O$4,B14&lt;'data base'!Q$4),"7:00","8:00")</f>
        <v>7:00</v>
      </c>
      <c r="D14" s="141">
        <f t="shared" si="6"/>
        <v>44835</v>
      </c>
      <c r="E14" s="142" t="str">
        <f>+IF(AND(D14&gt;'data base'!O$4,D14&lt;'data base'!Q$4),"4:00","5:00")</f>
        <v>4:00</v>
      </c>
      <c r="F14" s="141">
        <f t="shared" si="7"/>
        <v>44866</v>
      </c>
      <c r="G14" s="142" t="str">
        <f>+IF(AND(F14&gt;'data base'!O$4,F14&lt;'data base'!Q$4),"4:00","5:00")</f>
        <v>5:00</v>
      </c>
      <c r="H14" s="1"/>
      <c r="I14" s="1"/>
      <c r="J14" s="1"/>
      <c r="K14" s="1"/>
      <c r="L14" s="1"/>
      <c r="M14" s="1"/>
      <c r="S14" s="52">
        <v>3</v>
      </c>
      <c r="T14" s="57" t="str">
        <f t="shared" si="2"/>
        <v>rd</v>
      </c>
      <c r="U14" s="59" t="s">
        <v>25</v>
      </c>
      <c r="V14" s="54" t="s">
        <v>16</v>
      </c>
      <c r="W14" s="59" t="s">
        <v>40</v>
      </c>
      <c r="X14" s="59">
        <f>+'Explanatory note'!$B$21</f>
        <v>2022</v>
      </c>
      <c r="Y14" s="70">
        <f t="shared" si="0"/>
        <v>1</v>
      </c>
      <c r="Z14" s="71">
        <f t="shared" si="1"/>
        <v>11</v>
      </c>
      <c r="AB14" s="62">
        <f t="shared" si="3"/>
        <v>44886</v>
      </c>
    </row>
    <row r="15" spans="1:28">
      <c r="A15" s="138">
        <f t="shared" si="4"/>
        <v>44844</v>
      </c>
      <c r="B15" s="139">
        <f t="shared" si="5"/>
        <v>44851</v>
      </c>
      <c r="C15" s="140" t="str">
        <f>+IF(AND(B15&gt;'data base'!O$4,B15&lt;'data base'!Q$4),"7:00","8:00")</f>
        <v>7:00</v>
      </c>
      <c r="D15" s="141">
        <f t="shared" si="6"/>
        <v>44866</v>
      </c>
      <c r="E15" s="142" t="str">
        <f>+IF(AND(D15&gt;'data base'!O$4,D15&lt;'data base'!Q$4),"4:00","5:00")</f>
        <v>5:00</v>
      </c>
      <c r="F15" s="141">
        <f t="shared" si="7"/>
        <v>44896</v>
      </c>
      <c r="G15" s="142" t="str">
        <f>+IF(AND(F15&gt;'data base'!O$4,F15&lt;'data base'!Q$4),"4:00","5:00")</f>
        <v>5:00</v>
      </c>
      <c r="H15" s="1"/>
      <c r="I15" s="1"/>
      <c r="J15" s="1"/>
      <c r="K15" s="1"/>
      <c r="L15" s="1"/>
      <c r="M15" s="1"/>
      <c r="S15" s="52">
        <v>3</v>
      </c>
      <c r="T15" s="57" t="str">
        <f t="shared" si="2"/>
        <v>rd</v>
      </c>
      <c r="U15" s="59" t="s">
        <v>25</v>
      </c>
      <c r="V15" s="54" t="s">
        <v>16</v>
      </c>
      <c r="W15" s="59" t="s">
        <v>41</v>
      </c>
      <c r="X15" s="59">
        <f>+'Explanatory note'!$B$21</f>
        <v>2022</v>
      </c>
      <c r="Y15" s="70">
        <f t="shared" si="0"/>
        <v>1</v>
      </c>
      <c r="Z15" s="71">
        <f t="shared" si="1"/>
        <v>12</v>
      </c>
      <c r="AB15" s="62">
        <f t="shared" si="3"/>
        <v>44914</v>
      </c>
    </row>
    <row r="16" spans="1:28">
      <c r="A16" s="138">
        <f t="shared" si="4"/>
        <v>44879</v>
      </c>
      <c r="B16" s="139">
        <f t="shared" si="5"/>
        <v>44886</v>
      </c>
      <c r="C16" s="140" t="str">
        <f>+IF(AND(B16&gt;'data base'!O$4,B16&lt;'data base'!Q$4),"7:00","8:00")</f>
        <v>8:00</v>
      </c>
      <c r="D16" s="141">
        <f t="shared" si="6"/>
        <v>44896</v>
      </c>
      <c r="E16" s="142" t="str">
        <f>+IF(AND(D16&gt;'data base'!O$4,D16&lt;'data base'!Q$4),"4:00","5:00")</f>
        <v>5:00</v>
      </c>
      <c r="F16" s="141">
        <f t="shared" si="7"/>
        <v>44927</v>
      </c>
      <c r="G16" s="142" t="str">
        <f>+IF(AND(F16&gt;'data base'!O$5,F16&lt;'data base'!Q$5),"4:00","5:00")</f>
        <v>5:00</v>
      </c>
      <c r="H16" s="1"/>
      <c r="I16" s="1"/>
      <c r="J16" s="1"/>
      <c r="K16" s="1"/>
      <c r="L16" s="1"/>
      <c r="M16" s="1"/>
      <c r="S16" s="52">
        <v>3</v>
      </c>
      <c r="T16" s="57" t="str">
        <f t="shared" si="2"/>
        <v>rd</v>
      </c>
      <c r="U16" s="59" t="s">
        <v>25</v>
      </c>
      <c r="V16" s="54" t="s">
        <v>16</v>
      </c>
      <c r="W16" s="59" t="s">
        <v>26</v>
      </c>
      <c r="X16" s="59">
        <f>+'Explanatory note'!$B$22</f>
        <v>2023</v>
      </c>
      <c r="Y16" s="70">
        <f t="shared" si="0"/>
        <v>1</v>
      </c>
      <c r="Z16" s="71">
        <f t="shared" si="1"/>
        <v>1</v>
      </c>
      <c r="AB16" s="62">
        <f t="shared" si="3"/>
        <v>44942</v>
      </c>
    </row>
    <row r="17" spans="1:29">
      <c r="A17" s="138">
        <f t="shared" si="4"/>
        <v>44907</v>
      </c>
      <c r="B17" s="139">
        <f t="shared" si="5"/>
        <v>44914</v>
      </c>
      <c r="C17" s="140" t="str">
        <f>+IF(AND(B17&gt;'data base'!O$4,B17&lt;'data base'!Q$4),"7:00","8:00")</f>
        <v>8:00</v>
      </c>
      <c r="D17" s="141">
        <f t="shared" si="6"/>
        <v>44927</v>
      </c>
      <c r="E17" s="142" t="str">
        <f>+IF(AND(D17&gt;'data base'!O$5,D17&lt;'data base'!Q$5),"4:00","5:00")</f>
        <v>5:00</v>
      </c>
      <c r="F17" s="141">
        <f t="shared" si="7"/>
        <v>44958</v>
      </c>
      <c r="G17" s="142" t="str">
        <f>+IF(AND(F17&gt;'data base'!O$5,F17&lt;'data base'!Q$5),"4:00","5:00")</f>
        <v>5:00</v>
      </c>
      <c r="H17" s="1"/>
      <c r="I17" s="1"/>
      <c r="J17" s="1"/>
      <c r="K17" s="1"/>
      <c r="L17" s="1"/>
      <c r="M17" s="1"/>
      <c r="S17" s="52">
        <v>3</v>
      </c>
      <c r="T17" s="57" t="str">
        <f t="shared" si="2"/>
        <v>rd</v>
      </c>
      <c r="U17" s="59" t="s">
        <v>25</v>
      </c>
      <c r="V17" s="54" t="s">
        <v>16</v>
      </c>
      <c r="W17" s="59" t="s">
        <v>28</v>
      </c>
      <c r="X17" s="59">
        <f>+'Explanatory note'!$B$22</f>
        <v>2023</v>
      </c>
      <c r="Y17" s="70">
        <f t="shared" si="0"/>
        <v>1</v>
      </c>
      <c r="Z17" s="71">
        <f t="shared" si="1"/>
        <v>2</v>
      </c>
      <c r="AB17" s="62">
        <f t="shared" si="3"/>
        <v>44977</v>
      </c>
    </row>
    <row r="18" spans="1:29">
      <c r="A18" s="138">
        <f t="shared" si="4"/>
        <v>44935</v>
      </c>
      <c r="B18" s="139">
        <f t="shared" si="5"/>
        <v>44942</v>
      </c>
      <c r="C18" s="140" t="str">
        <f>+IF(AND(B18&gt;'data base'!O$5,B18&lt;'data base'!Q$5),"7:00","8:00")</f>
        <v>8:00</v>
      </c>
      <c r="D18" s="141">
        <f t="shared" si="6"/>
        <v>44958</v>
      </c>
      <c r="E18" s="142" t="str">
        <f>+IF(AND(D18&gt;'data base'!O$5,D18&lt;'data base'!Q$5),"4:00","5:00")</f>
        <v>5:00</v>
      </c>
      <c r="F18" s="141">
        <f t="shared" si="7"/>
        <v>44986</v>
      </c>
      <c r="G18" s="142" t="str">
        <f>+IF(AND(F18&gt;'data base'!O$5,F18&lt;'data base'!Q$5),"4:00","5:00")</f>
        <v>5:00</v>
      </c>
      <c r="H18" s="1"/>
      <c r="I18" s="1"/>
      <c r="J18" s="1"/>
      <c r="K18" s="1"/>
      <c r="L18" s="1"/>
      <c r="M18" s="1"/>
    </row>
    <row r="19" spans="1:29">
      <c r="A19" s="138">
        <f t="shared" si="4"/>
        <v>44963</v>
      </c>
      <c r="B19" s="139">
        <v>44970</v>
      </c>
      <c r="C19" s="140" t="str">
        <f>+IF(AND(B19&gt;'data base'!O$5,B19&lt;'data base'!Q$5),"7:00","8:00")</f>
        <v>8:00</v>
      </c>
      <c r="D19" s="141">
        <f t="shared" si="6"/>
        <v>44986</v>
      </c>
      <c r="E19" s="142" t="str">
        <f>+IF(AND(D19&gt;'data base'!O$5,D19&lt;'data base'!Q$5),"4:00","5:00")</f>
        <v>5:00</v>
      </c>
      <c r="F19" s="141">
        <f t="shared" si="7"/>
        <v>45017</v>
      </c>
      <c r="G19" s="142" t="str">
        <f>+IF(AND(F19&gt;'data base'!O$5,F19&lt;'data base'!Q$5),"4:00","5:00")</f>
        <v>4:00</v>
      </c>
      <c r="H19" s="1"/>
      <c r="I19" s="1"/>
      <c r="J19" s="1"/>
      <c r="K19" s="1"/>
      <c r="L19" s="1"/>
      <c r="M19" s="1"/>
    </row>
    <row r="20" spans="1:29">
      <c r="A20" s="80"/>
      <c r="B20" s="9"/>
      <c r="C20" s="51"/>
      <c r="D20" s="25"/>
      <c r="E20" s="86"/>
      <c r="F20" s="25"/>
      <c r="G20" s="86"/>
      <c r="H20" s="1"/>
      <c r="I20" s="1"/>
      <c r="J20" s="1"/>
      <c r="K20" s="1"/>
      <c r="L20" s="1"/>
      <c r="M20" s="1"/>
    </row>
    <row r="21" spans="1:29">
      <c r="A21" s="121"/>
      <c r="M21" s="1"/>
    </row>
    <row r="22" spans="1:29">
      <c r="A22" s="121"/>
      <c r="M22" s="1"/>
    </row>
    <row r="23" spans="1:29">
      <c r="A23" s="121"/>
      <c r="M23" s="1"/>
    </row>
    <row r="24" spans="1:29" ht="16" thickBot="1">
      <c r="A24" s="121"/>
      <c r="M24" s="1"/>
    </row>
    <row r="25" spans="1:29">
      <c r="A25" s="121"/>
      <c r="M25" s="1"/>
      <c r="R25" s="63" t="s">
        <v>22</v>
      </c>
      <c r="S25" s="64"/>
      <c r="T25" s="65" t="s">
        <v>23</v>
      </c>
      <c r="U25" s="65" t="s">
        <v>24</v>
      </c>
      <c r="V25" s="65"/>
      <c r="W25" s="65" t="s">
        <v>11</v>
      </c>
      <c r="X25" s="66"/>
      <c r="Y25" s="65" t="s">
        <v>10</v>
      </c>
      <c r="Z25" s="67" t="s">
        <v>11</v>
      </c>
    </row>
    <row r="26" spans="1:29">
      <c r="A26" s="121"/>
      <c r="M26" s="1"/>
      <c r="R26" s="122"/>
      <c r="S26" s="123"/>
      <c r="T26" s="124"/>
      <c r="U26" s="124"/>
      <c r="V26" s="124"/>
      <c r="W26" s="124"/>
      <c r="X26" s="125"/>
      <c r="Y26" s="124"/>
      <c r="Z26" s="126"/>
    </row>
    <row r="27" spans="1:29">
      <c r="A27" s="1"/>
      <c r="B27" s="1"/>
      <c r="C27" s="1"/>
      <c r="D27" s="1"/>
      <c r="E27" s="1"/>
      <c r="F27" s="1"/>
      <c r="G27" s="1"/>
      <c r="H27" s="1"/>
      <c r="I27" s="1"/>
      <c r="J27" s="1"/>
      <c r="K27" s="1"/>
      <c r="L27" s="1"/>
      <c r="M27" s="1"/>
      <c r="R27" s="122"/>
      <c r="S27" s="123"/>
      <c r="T27" s="124"/>
      <c r="U27" s="124"/>
      <c r="V27" s="124"/>
      <c r="W27" s="124"/>
      <c r="X27" s="125"/>
      <c r="Y27" s="124"/>
      <c r="Z27" s="126"/>
    </row>
    <row r="28" spans="1:29">
      <c r="A28" s="22" t="s">
        <v>75</v>
      </c>
      <c r="D28" s="1"/>
      <c r="E28" s="1"/>
      <c r="F28" s="1"/>
      <c r="G28" s="1"/>
      <c r="H28" s="1"/>
      <c r="I28" s="1"/>
      <c r="J28" s="1"/>
      <c r="K28" s="1"/>
      <c r="L28" s="1"/>
      <c r="M28" s="1"/>
      <c r="R28" s="128"/>
      <c r="S28" s="129"/>
      <c r="T28" s="130">
        <v>1</v>
      </c>
      <c r="U28" s="130" t="s">
        <v>25</v>
      </c>
      <c r="V28" s="130"/>
      <c r="W28" s="130" t="s">
        <v>26</v>
      </c>
      <c r="X28" s="129"/>
      <c r="Y28" s="130">
        <f>MATCH($U6,$U$28:$U$34,0)</f>
        <v>1</v>
      </c>
      <c r="Z28" s="131">
        <f>MATCH($W6,$W$28:$W$39,0)</f>
        <v>3</v>
      </c>
      <c r="AA28" s="127"/>
      <c r="AB28" s="127"/>
      <c r="AC28" s="127"/>
    </row>
    <row r="29" spans="1:29">
      <c r="A29" s="2"/>
      <c r="B29" s="1"/>
      <c r="C29" s="1"/>
      <c r="D29" s="1"/>
      <c r="E29" s="1"/>
      <c r="F29" s="1"/>
      <c r="G29" s="1"/>
      <c r="H29" s="1"/>
      <c r="I29" s="1"/>
      <c r="J29" s="1"/>
      <c r="K29" s="1"/>
      <c r="L29" s="1"/>
      <c r="M29" s="1"/>
      <c r="R29" s="128"/>
      <c r="S29" s="129"/>
      <c r="T29" s="130">
        <v>2</v>
      </c>
      <c r="U29" s="130" t="s">
        <v>27</v>
      </c>
      <c r="V29" s="130"/>
      <c r="W29" s="130" t="s">
        <v>28</v>
      </c>
      <c r="X29" s="129"/>
      <c r="Y29" s="129"/>
      <c r="Z29" s="132"/>
      <c r="AA29" s="127"/>
      <c r="AB29" s="127"/>
      <c r="AC29" s="127"/>
    </row>
    <row r="30" spans="1:29">
      <c r="A30" s="148" t="s">
        <v>56</v>
      </c>
      <c r="B30" s="148"/>
      <c r="C30" s="148"/>
      <c r="D30" s="149" t="s">
        <v>57</v>
      </c>
      <c r="E30" s="150"/>
      <c r="F30" s="150"/>
      <c r="G30" s="151"/>
      <c r="H30" s="1"/>
      <c r="I30" s="1"/>
      <c r="J30" s="1"/>
      <c r="K30" s="1"/>
      <c r="L30" s="1"/>
      <c r="M30" s="1"/>
      <c r="R30" s="68"/>
      <c r="S30" s="69"/>
      <c r="T30" s="70">
        <v>3</v>
      </c>
      <c r="U30" s="70" t="s">
        <v>29</v>
      </c>
      <c r="V30" s="70"/>
      <c r="W30" s="70" t="s">
        <v>30</v>
      </c>
      <c r="X30" s="69"/>
      <c r="Y30" s="69"/>
      <c r="Z30" s="72"/>
    </row>
    <row r="31" spans="1:29">
      <c r="A31" s="6" t="s">
        <v>46</v>
      </c>
      <c r="B31" s="5" t="s">
        <v>47</v>
      </c>
      <c r="C31" s="6" t="s">
        <v>48</v>
      </c>
      <c r="D31" s="5" t="s">
        <v>49</v>
      </c>
      <c r="E31" s="5" t="s">
        <v>50</v>
      </c>
      <c r="F31" s="5" t="s">
        <v>51</v>
      </c>
      <c r="G31" s="5" t="s">
        <v>52</v>
      </c>
      <c r="H31" s="1"/>
      <c r="I31" s="1"/>
      <c r="J31" s="1"/>
      <c r="K31" s="1"/>
      <c r="L31" s="1"/>
      <c r="M31" s="1"/>
      <c r="R31" s="68"/>
      <c r="S31" s="69"/>
      <c r="T31" s="70">
        <v>4</v>
      </c>
      <c r="U31" s="70" t="s">
        <v>31</v>
      </c>
      <c r="V31" s="70"/>
      <c r="W31" s="70" t="s">
        <v>32</v>
      </c>
      <c r="X31" s="69"/>
      <c r="Y31" s="69"/>
      <c r="Z31" s="72"/>
    </row>
    <row r="32" spans="1:29">
      <c r="A32" s="138">
        <f>+B32-7</f>
        <v>44642</v>
      </c>
      <c r="B32" s="139">
        <v>44649</v>
      </c>
      <c r="C32" s="140" t="str">
        <f>+IF(AND(B32&gt;'data base'!O$4,B32&lt;'data base'!Q$4),"7:00","8:00")</f>
        <v>7:00</v>
      </c>
      <c r="D32" s="141">
        <f>+DATE($X6,$Z7,1)</f>
        <v>44652</v>
      </c>
      <c r="E32" s="142" t="str">
        <f>+IF(AND(D32&gt;'data base'!O$4,D32&lt;'data base'!Q$4),"4:00","5:00")</f>
        <v>4:00</v>
      </c>
      <c r="F32" s="141">
        <f>+EDATE(D32,1)</f>
        <v>44682</v>
      </c>
      <c r="G32" s="142" t="str">
        <f>+IF(AND(F32&gt;'data base'!O$4,F32&lt;'data base'!Q$4),"4:00","5:00")</f>
        <v>4:00</v>
      </c>
      <c r="H32" s="1"/>
      <c r="I32" s="1"/>
      <c r="J32" s="1"/>
      <c r="K32" s="1"/>
      <c r="L32" s="1"/>
      <c r="M32" s="1"/>
      <c r="R32" s="68"/>
      <c r="S32" s="69"/>
      <c r="T32" s="70">
        <v>5</v>
      </c>
      <c r="U32" s="70" t="s">
        <v>33</v>
      </c>
      <c r="V32" s="70"/>
      <c r="W32" s="70" t="s">
        <v>34</v>
      </c>
      <c r="X32" s="69"/>
      <c r="Y32" s="69"/>
      <c r="Z32" s="72"/>
    </row>
    <row r="33" spans="1:28">
      <c r="A33" s="138">
        <f>+B33-7</f>
        <v>44671</v>
      </c>
      <c r="B33" s="139">
        <v>44678</v>
      </c>
      <c r="C33" s="140" t="str">
        <f>+IF(AND(B33&gt;'data base'!O$4,B33&lt;'data base'!Q$4),"7:00","8:00")</f>
        <v>7:00</v>
      </c>
      <c r="D33" s="141">
        <f>+F32</f>
        <v>44682</v>
      </c>
      <c r="E33" s="142" t="str">
        <f>+IF(AND(D33&gt;'data base'!O$4,D33&lt;'data base'!Q$4),"4:00","5:00")</f>
        <v>4:00</v>
      </c>
      <c r="F33" s="141">
        <f>+EDATE(D33,1)</f>
        <v>44713</v>
      </c>
      <c r="G33" s="142" t="str">
        <f>+IF(AND(F33&gt;'data base'!O$4,F33&lt;'data base'!Q$4),"4:00","5:00")</f>
        <v>4:00</v>
      </c>
      <c r="H33" s="1"/>
      <c r="I33" s="1"/>
      <c r="J33" s="1"/>
      <c r="K33" s="1"/>
      <c r="L33" s="1"/>
      <c r="M33" s="1"/>
      <c r="R33" s="68"/>
      <c r="S33" s="69"/>
      <c r="T33" s="70"/>
      <c r="U33" s="70" t="s">
        <v>35</v>
      </c>
      <c r="V33" s="70"/>
      <c r="W33" s="70" t="s">
        <v>36</v>
      </c>
      <c r="X33" s="69"/>
      <c r="Y33" s="69"/>
      <c r="Z33" s="72"/>
    </row>
    <row r="34" spans="1:28">
      <c r="A34" s="138">
        <f t="shared" ref="A34:A43" si="8">+B34-7</f>
        <v>44698</v>
      </c>
      <c r="B34" s="139">
        <f>+AB45</f>
        <v>44705</v>
      </c>
      <c r="C34" s="140" t="str">
        <f>+IF(AND(B34&gt;'data base'!O$4,B34&lt;'data base'!Q$4),"7:00","8:00")</f>
        <v>7:00</v>
      </c>
      <c r="D34" s="141">
        <f t="shared" ref="D34:D43" si="9">+F33</f>
        <v>44713</v>
      </c>
      <c r="E34" s="142" t="str">
        <f>+IF(AND(D34&gt;'data base'!O$4,D34&lt;'data base'!Q$4),"4:00","5:00")</f>
        <v>4:00</v>
      </c>
      <c r="F34" s="141">
        <f t="shared" ref="F34:F43" si="10">+EDATE(D34,1)</f>
        <v>44743</v>
      </c>
      <c r="G34" s="142" t="str">
        <f>+IF(AND(F34&gt;'data base'!O$4,F34&lt;'data base'!Q$4),"4:00","5:00")</f>
        <v>4:00</v>
      </c>
      <c r="H34" s="1"/>
      <c r="I34" s="1"/>
      <c r="J34" s="1"/>
      <c r="K34" s="1"/>
      <c r="L34" s="1"/>
      <c r="M34" s="1"/>
      <c r="R34" s="68"/>
      <c r="S34" s="69"/>
      <c r="T34" s="70"/>
      <c r="U34" s="70" t="s">
        <v>15</v>
      </c>
      <c r="V34" s="70"/>
      <c r="W34" s="70" t="s">
        <v>37</v>
      </c>
      <c r="X34" s="69"/>
      <c r="Y34" s="69"/>
      <c r="Z34" s="72"/>
    </row>
    <row r="35" spans="1:28">
      <c r="A35" s="138">
        <f t="shared" si="8"/>
        <v>44733</v>
      </c>
      <c r="B35" s="139">
        <f>+AB46</f>
        <v>44740</v>
      </c>
      <c r="C35" s="140" t="str">
        <f>+IF(AND(B35&gt;'data base'!O$4,B35&lt;'data base'!Q$4),"7:00","8:00")</f>
        <v>7:00</v>
      </c>
      <c r="D35" s="141">
        <f t="shared" si="9"/>
        <v>44743</v>
      </c>
      <c r="E35" s="142" t="str">
        <f>+IF(AND(D35&gt;'data base'!O$4,D35&lt;'data base'!Q$4),"4:00","5:00")</f>
        <v>4:00</v>
      </c>
      <c r="F35" s="141">
        <f t="shared" si="10"/>
        <v>44774</v>
      </c>
      <c r="G35" s="142" t="str">
        <f>+IF(AND(F35&gt;'data base'!O$4,F35&lt;'data base'!Q$4),"4:00","5:00")</f>
        <v>4:00</v>
      </c>
      <c r="H35" s="1"/>
      <c r="I35" s="1"/>
      <c r="J35" s="1"/>
      <c r="K35" s="1"/>
      <c r="L35" s="1"/>
      <c r="M35" s="1"/>
      <c r="R35" s="68"/>
      <c r="S35" s="69"/>
      <c r="T35" s="70"/>
      <c r="U35" s="70"/>
      <c r="V35" s="70"/>
      <c r="W35" s="70" t="s">
        <v>38</v>
      </c>
      <c r="X35" s="69"/>
      <c r="Y35" s="69"/>
      <c r="Z35" s="72"/>
    </row>
    <row r="36" spans="1:28">
      <c r="A36" s="138">
        <f t="shared" si="8"/>
        <v>44761</v>
      </c>
      <c r="B36" s="139">
        <f>+AB48</f>
        <v>44768</v>
      </c>
      <c r="C36" s="140" t="str">
        <f>+IF(AND(B36&gt;'data base'!O$4,B36&lt;'data base'!Q$4),"7:00","8:00")</f>
        <v>7:00</v>
      </c>
      <c r="D36" s="141">
        <f t="shared" si="9"/>
        <v>44774</v>
      </c>
      <c r="E36" s="142" t="str">
        <f>+IF(AND(D36&gt;'data base'!O$4,D36&lt;'data base'!Q$4),"4:00","5:00")</f>
        <v>4:00</v>
      </c>
      <c r="F36" s="141">
        <f t="shared" si="10"/>
        <v>44805</v>
      </c>
      <c r="G36" s="142" t="str">
        <f>+IF(AND(F36&gt;'data base'!O$4,F36&lt;'data base'!Q$4),"4:00","5:00")</f>
        <v>4:00</v>
      </c>
      <c r="H36" s="1"/>
      <c r="I36" s="1"/>
      <c r="J36" s="1"/>
      <c r="K36" s="1"/>
      <c r="L36" s="1"/>
      <c r="M36" s="1"/>
      <c r="R36" s="68"/>
      <c r="S36" s="69"/>
      <c r="T36" s="70"/>
      <c r="U36" s="70"/>
      <c r="V36" s="70"/>
      <c r="W36" s="70" t="s">
        <v>39</v>
      </c>
      <c r="X36" s="69"/>
      <c r="Y36" s="69"/>
      <c r="Z36" s="72"/>
    </row>
    <row r="37" spans="1:28">
      <c r="A37" s="138">
        <f t="shared" si="8"/>
        <v>44789</v>
      </c>
      <c r="B37" s="139">
        <f>+AB49</f>
        <v>44796</v>
      </c>
      <c r="C37" s="140" t="str">
        <f>+IF(AND(B37&gt;'data base'!O$4,B37&lt;'data base'!Q$4),"7:00","8:00")</f>
        <v>7:00</v>
      </c>
      <c r="D37" s="141">
        <f t="shared" si="9"/>
        <v>44805</v>
      </c>
      <c r="E37" s="142" t="str">
        <f>+IF(AND(D37&gt;'data base'!O$4,D37&lt;'data base'!Q$4),"4:00","5:00")</f>
        <v>4:00</v>
      </c>
      <c r="F37" s="141">
        <f t="shared" si="10"/>
        <v>44835</v>
      </c>
      <c r="G37" s="142" t="str">
        <f>+IF(AND(F37&gt;'data base'!O$4,F37&lt;'data base'!Q$4),"4:00","5:00")</f>
        <v>4:00</v>
      </c>
      <c r="H37" s="1"/>
      <c r="I37" s="1"/>
      <c r="J37" s="1"/>
      <c r="K37" s="1"/>
      <c r="L37" s="1"/>
      <c r="M37" s="1"/>
      <c r="R37" s="68"/>
      <c r="S37" s="69"/>
      <c r="T37" s="70"/>
      <c r="U37" s="70"/>
      <c r="V37" s="70"/>
      <c r="W37" s="70" t="s">
        <v>17</v>
      </c>
      <c r="X37" s="69"/>
      <c r="Y37" s="69"/>
      <c r="Z37" s="72"/>
    </row>
    <row r="38" spans="1:28">
      <c r="A38" s="138">
        <f t="shared" si="8"/>
        <v>44824</v>
      </c>
      <c r="B38" s="139">
        <f>+AB50</f>
        <v>44831</v>
      </c>
      <c r="C38" s="140" t="str">
        <f>+IF(AND(B38&gt;'data base'!O$4,B38&lt;'data base'!Q$4),"7:00","8:00")</f>
        <v>7:00</v>
      </c>
      <c r="D38" s="141">
        <f t="shared" si="9"/>
        <v>44835</v>
      </c>
      <c r="E38" s="142" t="str">
        <f>+IF(AND(D38&gt;'data base'!O$4,D38&lt;'data base'!Q$4),"4:00","5:00")</f>
        <v>4:00</v>
      </c>
      <c r="F38" s="141">
        <f t="shared" si="10"/>
        <v>44866</v>
      </c>
      <c r="G38" s="142" t="str">
        <f>+IF(AND(F38&gt;'data base'!O$4,F38&lt;'data base'!Q$4),"4:00","5:00")</f>
        <v>5:00</v>
      </c>
      <c r="H38" s="1"/>
      <c r="I38" s="1"/>
      <c r="J38" s="1"/>
      <c r="K38" s="1"/>
      <c r="L38" s="1"/>
      <c r="M38" s="1"/>
      <c r="R38" s="68"/>
      <c r="S38" s="69"/>
      <c r="T38" s="70"/>
      <c r="U38" s="70"/>
      <c r="V38" s="70"/>
      <c r="W38" s="70" t="s">
        <v>40</v>
      </c>
      <c r="X38" s="69"/>
      <c r="Y38" s="69"/>
      <c r="Z38" s="72"/>
    </row>
    <row r="39" spans="1:28" ht="16" thickBot="1">
      <c r="A39" s="138">
        <f t="shared" si="8"/>
        <v>44852</v>
      </c>
      <c r="B39" s="139">
        <f>+AB51</f>
        <v>44859</v>
      </c>
      <c r="C39" s="140" t="str">
        <f>+IF(AND(B39&gt;'data base'!O$4,B39&lt;'data base'!Q$4),"7:00","8:00")</f>
        <v>7:00</v>
      </c>
      <c r="D39" s="141">
        <f t="shared" si="9"/>
        <v>44866</v>
      </c>
      <c r="E39" s="142" t="str">
        <f>+IF(AND(D39&gt;'data base'!O$4,D39&lt;'data base'!Q$4),"4:00","5:00")</f>
        <v>5:00</v>
      </c>
      <c r="F39" s="141">
        <f t="shared" si="10"/>
        <v>44896</v>
      </c>
      <c r="G39" s="142" t="str">
        <f>+IF(AND(F39&gt;'data base'!O$4,F39&lt;'data base'!Q$4),"4:00","5:00")</f>
        <v>5:00</v>
      </c>
      <c r="H39" s="1"/>
      <c r="I39" s="1"/>
      <c r="J39" s="1"/>
      <c r="K39" s="1"/>
      <c r="L39" s="1"/>
      <c r="M39" s="1"/>
      <c r="R39" s="73"/>
      <c r="S39" s="74"/>
      <c r="T39" s="75"/>
      <c r="U39" s="75"/>
      <c r="V39" s="75"/>
      <c r="W39" s="75" t="s">
        <v>41</v>
      </c>
      <c r="X39" s="74"/>
      <c r="Y39" s="74"/>
      <c r="Z39" s="76"/>
    </row>
    <row r="40" spans="1:28">
      <c r="A40" s="138">
        <f t="shared" si="8"/>
        <v>44887</v>
      </c>
      <c r="B40" s="139">
        <v>44894</v>
      </c>
      <c r="C40" s="140" t="str">
        <f>+IF(AND(B40&gt;'data base'!O$4,B40&lt;'data base'!Q$4),"7:00","8:00")</f>
        <v>8:00</v>
      </c>
      <c r="D40" s="141">
        <f t="shared" si="9"/>
        <v>44896</v>
      </c>
      <c r="E40" s="142" t="str">
        <f>+IF(AND(D40&gt;'data base'!O$4,D40&lt;'data base'!Q$4),"4:00","5:00")</f>
        <v>5:00</v>
      </c>
      <c r="F40" s="141">
        <f t="shared" si="10"/>
        <v>44927</v>
      </c>
      <c r="G40" s="142" t="str">
        <f>+IF(AND(F40&gt;'data base'!O$5,F40&lt;'data base'!Q$5),"4:00","5:00")</f>
        <v>5:00</v>
      </c>
      <c r="H40" s="1"/>
      <c r="I40" s="1"/>
      <c r="J40" s="1"/>
      <c r="K40" s="1"/>
      <c r="L40" s="1"/>
      <c r="M40" s="1"/>
      <c r="Q40" s="57"/>
    </row>
    <row r="41" spans="1:28" ht="16" thickBot="1">
      <c r="A41" s="138">
        <f t="shared" si="8"/>
        <v>44915</v>
      </c>
      <c r="B41" s="139">
        <f>+AB53</f>
        <v>44922</v>
      </c>
      <c r="C41" s="140" t="str">
        <f>+IF(AND(B41&gt;'data base'!O$4,B41&lt;'data base'!Q$4),"7:00","8:00")</f>
        <v>8:00</v>
      </c>
      <c r="D41" s="141">
        <f t="shared" si="9"/>
        <v>44927</v>
      </c>
      <c r="E41" s="142" t="str">
        <f>+IF(AND(D41&gt;'data base'!O$5,D41&lt;'data base'!Q$5),"4:00","5:00")</f>
        <v>5:00</v>
      </c>
      <c r="F41" s="141">
        <f t="shared" si="10"/>
        <v>44958</v>
      </c>
      <c r="G41" s="142" t="str">
        <f>+IF(AND(F41&gt;'data base'!O$5,F41&lt;'data base'!Q$5),"4:00","5:00")</f>
        <v>5:00</v>
      </c>
      <c r="H41" s="1"/>
      <c r="I41" s="1"/>
      <c r="J41" s="1"/>
      <c r="K41" s="1"/>
      <c r="L41" s="1"/>
      <c r="M41" s="1"/>
    </row>
    <row r="42" spans="1:28">
      <c r="A42" s="138">
        <f t="shared" si="8"/>
        <v>44943</v>
      </c>
      <c r="B42" s="139">
        <f>+AB54</f>
        <v>44950</v>
      </c>
      <c r="C42" s="140" t="str">
        <f>+IF(AND(B42&gt;'data base'!O$5,B42&lt;'data base'!Q$5),"7:00","8:00")</f>
        <v>8:00</v>
      </c>
      <c r="D42" s="141">
        <f t="shared" si="9"/>
        <v>44958</v>
      </c>
      <c r="E42" s="142" t="str">
        <f>+IF(AND(D42&gt;'data base'!O$5,D42&lt;'data base'!Q$5),"4:00","5:00")</f>
        <v>5:00</v>
      </c>
      <c r="F42" s="141">
        <f t="shared" si="10"/>
        <v>44986</v>
      </c>
      <c r="G42" s="142" t="str">
        <f>+IF(AND(F42&gt;'data base'!O$5,F42&lt;'data base'!Q$5),"4:00","5:00")</f>
        <v>5:00</v>
      </c>
      <c r="H42" s="1"/>
      <c r="I42" s="1"/>
      <c r="J42" s="1"/>
      <c r="K42" s="1"/>
      <c r="L42" s="1"/>
      <c r="M42" s="1"/>
      <c r="S42" s="53" t="s">
        <v>9</v>
      </c>
      <c r="T42" s="54"/>
      <c r="U42" s="53" t="s">
        <v>10</v>
      </c>
      <c r="V42" s="54"/>
      <c r="W42" s="53" t="s">
        <v>11</v>
      </c>
      <c r="X42" s="53" t="s">
        <v>12</v>
      </c>
      <c r="Y42" s="65" t="s">
        <v>10</v>
      </c>
      <c r="Z42" s="67" t="s">
        <v>11</v>
      </c>
    </row>
    <row r="43" spans="1:28">
      <c r="A43" s="138">
        <f t="shared" si="8"/>
        <v>44971</v>
      </c>
      <c r="B43" s="139">
        <v>44978</v>
      </c>
      <c r="C43" s="140" t="str">
        <f>+IF(AND(B43&gt;'data base'!O$5,B43&lt;'data base'!Q$5),"7:00","8:00")</f>
        <v>8:00</v>
      </c>
      <c r="D43" s="141">
        <f t="shared" si="9"/>
        <v>44986</v>
      </c>
      <c r="E43" s="142" t="str">
        <f>+IF(AND(D43&gt;'data base'!O$5,D43&lt;'data base'!Q$5),"4:00","5:00")</f>
        <v>5:00</v>
      </c>
      <c r="F43" s="141">
        <f t="shared" si="10"/>
        <v>45017</v>
      </c>
      <c r="G43" s="142" t="str">
        <f>+IF(AND(F43&gt;'data base'!O$5,F43&lt;'data base'!Q$5),"4:00","5:00")</f>
        <v>4:00</v>
      </c>
      <c r="H43" s="1"/>
      <c r="I43" s="1"/>
      <c r="J43" s="1"/>
      <c r="K43" s="1"/>
      <c r="L43" s="1"/>
      <c r="M43" s="1"/>
      <c r="R43" s="58" t="s">
        <v>14</v>
      </c>
      <c r="S43" s="52">
        <v>4</v>
      </c>
      <c r="T43" s="57" t="str">
        <f>IF(S43=1,"st",IF(S43=2,"nd",IF(S43=3,"rd","th")))</f>
        <v>th</v>
      </c>
      <c r="U43" s="59" t="s">
        <v>27</v>
      </c>
      <c r="V43" s="54" t="s">
        <v>16</v>
      </c>
      <c r="W43" s="59" t="s">
        <v>30</v>
      </c>
      <c r="X43" s="59">
        <f>+'Explanatory note'!$B$21</f>
        <v>2022</v>
      </c>
      <c r="Y43" s="70">
        <f>MATCH($U43,$U$28:$U$34,0)</f>
        <v>2</v>
      </c>
      <c r="Z43" s="71">
        <f>MATCH($W43,$W$28:$W$39,0)</f>
        <v>3</v>
      </c>
      <c r="AB43" s="62">
        <f>DATE($X43,$Z43,1+7*$S43)-WEEKDAY(DATE($X43,$Z43,7-$Y43))</f>
        <v>44642</v>
      </c>
    </row>
    <row r="44" spans="1:28">
      <c r="A44" s="80"/>
      <c r="B44" s="9"/>
      <c r="C44" s="51"/>
      <c r="D44" s="25"/>
      <c r="E44" s="86"/>
      <c r="F44" s="25"/>
      <c r="G44" s="86"/>
      <c r="H44" s="1"/>
      <c r="I44" s="1"/>
      <c r="J44" s="1"/>
      <c r="K44" s="1"/>
      <c r="L44" s="1"/>
      <c r="M44" s="1"/>
      <c r="S44" s="52">
        <v>4</v>
      </c>
      <c r="T44" s="57" t="str">
        <f t="shared" ref="T44:T55" si="11">IF(S44=1,"st",IF(S44=2,"nd",IF(S44=3,"rd","th")))</f>
        <v>th</v>
      </c>
      <c r="U44" s="59" t="s">
        <v>27</v>
      </c>
      <c r="V44" s="54" t="s">
        <v>16</v>
      </c>
      <c r="W44" s="59" t="s">
        <v>32</v>
      </c>
      <c r="X44" s="59">
        <f>+'Explanatory note'!$B$21</f>
        <v>2022</v>
      </c>
      <c r="Y44" s="70">
        <f>MATCH($U44,$U$28:$U$34,0)</f>
        <v>2</v>
      </c>
      <c r="Z44" s="71">
        <f>MATCH($W44,$W$28:$W$39,0)</f>
        <v>4</v>
      </c>
      <c r="AB44" s="62">
        <f>DATE($X44,$Z44,1+7*$S44)-WEEKDAY(DATE($X44,$Z44,7-$Y44))</f>
        <v>44677</v>
      </c>
    </row>
    <row r="45" spans="1:28">
      <c r="A45" s="121"/>
      <c r="M45" s="1"/>
      <c r="S45" s="52">
        <v>4</v>
      </c>
      <c r="T45" s="57" t="str">
        <f t="shared" si="11"/>
        <v>th</v>
      </c>
      <c r="U45" s="59" t="s">
        <v>27</v>
      </c>
      <c r="V45" s="54" t="s">
        <v>16</v>
      </c>
      <c r="W45" s="59" t="s">
        <v>34</v>
      </c>
      <c r="X45" s="59">
        <f>+'Explanatory note'!$B$21</f>
        <v>2022</v>
      </c>
      <c r="Y45" s="70">
        <f>MATCH($U45,$U$28:$U$34,0)</f>
        <v>2</v>
      </c>
      <c r="Z45" s="71">
        <f>MATCH($W45,$W$28:$W$39,0)</f>
        <v>5</v>
      </c>
      <c r="AB45" s="62">
        <f>DATE($X45,$Z45,1+7*$S45)-WEEKDAY(DATE($X45,$Z45,7-$Y45))</f>
        <v>44705</v>
      </c>
    </row>
    <row r="46" spans="1:28" ht="15" customHeight="1">
      <c r="A46" s="121"/>
      <c r="M46" s="1"/>
      <c r="S46" s="52">
        <v>4</v>
      </c>
      <c r="T46" s="57" t="str">
        <f t="shared" si="11"/>
        <v>th</v>
      </c>
      <c r="U46" s="59" t="s">
        <v>27</v>
      </c>
      <c r="V46" s="54" t="s">
        <v>16</v>
      </c>
      <c r="W46" s="59" t="s">
        <v>36</v>
      </c>
      <c r="X46" s="59">
        <f>+'Explanatory note'!$B$21</f>
        <v>2022</v>
      </c>
      <c r="Y46" s="70">
        <f>MATCH($U46,$U$28:$U$34,0)</f>
        <v>2</v>
      </c>
      <c r="Z46" s="71">
        <f>MATCH($W46,$W$28:$W$39,0)</f>
        <v>6</v>
      </c>
      <c r="AB46" s="62">
        <f>DATE($X46,$Z46,1+7*$S46)-WEEKDAY(DATE($X46,$Z46,7-$Y46))</f>
        <v>44740</v>
      </c>
    </row>
    <row r="47" spans="1:28" ht="15" customHeight="1">
      <c r="A47" s="121"/>
      <c r="S47" s="52"/>
      <c r="T47" s="57"/>
      <c r="U47" s="59"/>
      <c r="V47" s="54"/>
      <c r="W47" s="59"/>
      <c r="X47" s="59"/>
      <c r="Y47" s="70"/>
      <c r="Z47" s="71"/>
      <c r="AB47" s="62"/>
    </row>
    <row r="48" spans="1:28">
      <c r="A48" s="121"/>
      <c r="S48" s="52">
        <v>4</v>
      </c>
      <c r="T48" s="57" t="str">
        <f t="shared" si="11"/>
        <v>th</v>
      </c>
      <c r="U48" s="59" t="s">
        <v>27</v>
      </c>
      <c r="V48" s="54" t="s">
        <v>16</v>
      </c>
      <c r="W48" s="59" t="s">
        <v>37</v>
      </c>
      <c r="X48" s="59">
        <f>+'Explanatory note'!$B$21</f>
        <v>2022</v>
      </c>
      <c r="Y48" s="70">
        <f t="shared" ref="Y48:Y55" si="12">MATCH($U48,$U$28:$U$34,0)</f>
        <v>2</v>
      </c>
      <c r="Z48" s="71">
        <f t="shared" ref="Z48:Z55" si="13">MATCH($W48,$W$28:$W$39,0)</f>
        <v>7</v>
      </c>
      <c r="AB48" s="62">
        <f t="shared" ref="AB48:AB55" si="14">DATE($X48,$Z48,1+7*$S48)-WEEKDAY(DATE($X48,$Z48,7-$Y48))</f>
        <v>44768</v>
      </c>
    </row>
    <row r="49" spans="1:28">
      <c r="A49" s="121"/>
      <c r="S49" s="52">
        <v>4</v>
      </c>
      <c r="T49" s="57" t="str">
        <f t="shared" si="11"/>
        <v>th</v>
      </c>
      <c r="U49" s="59" t="s">
        <v>27</v>
      </c>
      <c r="V49" s="54" t="s">
        <v>16</v>
      </c>
      <c r="W49" s="59" t="s">
        <v>38</v>
      </c>
      <c r="X49" s="59">
        <f>+'Explanatory note'!$B$21</f>
        <v>2022</v>
      </c>
      <c r="Y49" s="70">
        <f t="shared" si="12"/>
        <v>2</v>
      </c>
      <c r="Z49" s="71">
        <f t="shared" si="13"/>
        <v>8</v>
      </c>
      <c r="AB49" s="62">
        <f t="shared" si="14"/>
        <v>44796</v>
      </c>
    </row>
    <row r="50" spans="1:28">
      <c r="A50" s="121"/>
      <c r="S50" s="52">
        <v>4</v>
      </c>
      <c r="T50" s="57" t="str">
        <f t="shared" si="11"/>
        <v>th</v>
      </c>
      <c r="U50" s="59" t="s">
        <v>27</v>
      </c>
      <c r="V50" s="54" t="s">
        <v>16</v>
      </c>
      <c r="W50" s="59" t="s">
        <v>39</v>
      </c>
      <c r="X50" s="59">
        <f>+'Explanatory note'!$B$21</f>
        <v>2022</v>
      </c>
      <c r="Y50" s="70">
        <f t="shared" si="12"/>
        <v>2</v>
      </c>
      <c r="Z50" s="71">
        <f t="shared" si="13"/>
        <v>9</v>
      </c>
      <c r="AB50" s="62">
        <f t="shared" si="14"/>
        <v>44831</v>
      </c>
    </row>
    <row r="51" spans="1:28">
      <c r="A51" s="153"/>
      <c r="B51" s="153"/>
      <c r="C51" s="153"/>
      <c r="D51" s="153"/>
      <c r="E51" s="153"/>
      <c r="F51" s="153"/>
      <c r="G51" s="153"/>
      <c r="H51" s="153"/>
      <c r="I51" s="153"/>
      <c r="J51" s="153"/>
      <c r="K51" s="153"/>
      <c r="L51" s="153"/>
      <c r="S51" s="52">
        <v>4</v>
      </c>
      <c r="T51" s="57" t="str">
        <f t="shared" si="11"/>
        <v>th</v>
      </c>
      <c r="U51" s="59" t="s">
        <v>27</v>
      </c>
      <c r="V51" s="54" t="s">
        <v>16</v>
      </c>
      <c r="W51" s="59" t="s">
        <v>17</v>
      </c>
      <c r="X51" s="59">
        <f>+'Explanatory note'!$B$21</f>
        <v>2022</v>
      </c>
      <c r="Y51" s="70">
        <f t="shared" si="12"/>
        <v>2</v>
      </c>
      <c r="Z51" s="71">
        <f t="shared" si="13"/>
        <v>10</v>
      </c>
      <c r="AB51" s="62">
        <f t="shared" si="14"/>
        <v>44859</v>
      </c>
    </row>
    <row r="52" spans="1:28">
      <c r="A52" s="135"/>
      <c r="B52" s="136"/>
      <c r="C52" s="134"/>
      <c r="D52" s="134"/>
      <c r="E52" s="134"/>
      <c r="F52" s="134"/>
      <c r="G52" s="134"/>
      <c r="H52" s="134"/>
      <c r="I52" s="134"/>
      <c r="J52" s="134"/>
      <c r="K52" s="134"/>
      <c r="L52" s="134"/>
      <c r="S52" s="52">
        <v>4</v>
      </c>
      <c r="T52" s="57" t="str">
        <f t="shared" si="11"/>
        <v>th</v>
      </c>
      <c r="U52" s="59" t="s">
        <v>27</v>
      </c>
      <c r="V52" s="54" t="s">
        <v>16</v>
      </c>
      <c r="W52" s="59" t="s">
        <v>40</v>
      </c>
      <c r="X52" s="59">
        <f>+'Explanatory note'!$B$21</f>
        <v>2022</v>
      </c>
      <c r="Y52" s="70">
        <f t="shared" si="12"/>
        <v>2</v>
      </c>
      <c r="Z52" s="71">
        <f t="shared" si="13"/>
        <v>11</v>
      </c>
      <c r="AB52" s="62">
        <f t="shared" si="14"/>
        <v>44887</v>
      </c>
    </row>
    <row r="53" spans="1:28">
      <c r="A53" s="135"/>
      <c r="B53" s="136"/>
      <c r="C53" s="134"/>
      <c r="D53" s="134"/>
      <c r="E53" s="134"/>
      <c r="F53" s="134"/>
      <c r="G53" s="134"/>
      <c r="H53" s="134"/>
      <c r="I53" s="134"/>
      <c r="J53" s="134"/>
      <c r="K53" s="134"/>
      <c r="L53" s="134"/>
      <c r="S53" s="52">
        <v>4</v>
      </c>
      <c r="T53" s="57" t="str">
        <f t="shared" si="11"/>
        <v>th</v>
      </c>
      <c r="U53" s="59" t="s">
        <v>27</v>
      </c>
      <c r="V53" s="54" t="s">
        <v>16</v>
      </c>
      <c r="W53" s="59" t="s">
        <v>41</v>
      </c>
      <c r="X53" s="59">
        <f>+'Explanatory note'!$B$21</f>
        <v>2022</v>
      </c>
      <c r="Y53" s="70">
        <f t="shared" si="12"/>
        <v>2</v>
      </c>
      <c r="Z53" s="71">
        <f t="shared" si="13"/>
        <v>12</v>
      </c>
      <c r="AB53" s="62">
        <f t="shared" si="14"/>
        <v>44922</v>
      </c>
    </row>
    <row r="54" spans="1:28">
      <c r="A54" s="135"/>
      <c r="B54" s="136"/>
      <c r="C54" s="134"/>
      <c r="D54" s="134"/>
      <c r="E54" s="134"/>
      <c r="F54" s="134"/>
      <c r="G54" s="134"/>
      <c r="H54" s="134"/>
      <c r="I54" s="134"/>
      <c r="J54" s="134"/>
      <c r="K54" s="134"/>
      <c r="L54" s="134"/>
      <c r="S54" s="52">
        <v>4</v>
      </c>
      <c r="T54" s="57" t="str">
        <f t="shared" si="11"/>
        <v>th</v>
      </c>
      <c r="U54" s="59" t="s">
        <v>27</v>
      </c>
      <c r="V54" s="54" t="s">
        <v>16</v>
      </c>
      <c r="W54" s="59" t="s">
        <v>26</v>
      </c>
      <c r="X54" s="59">
        <f>+'Explanatory note'!$B$22</f>
        <v>2023</v>
      </c>
      <c r="Y54" s="70">
        <f t="shared" si="12"/>
        <v>2</v>
      </c>
      <c r="Z54" s="71">
        <f t="shared" si="13"/>
        <v>1</v>
      </c>
      <c r="AB54" s="62">
        <f t="shared" si="14"/>
        <v>44950</v>
      </c>
    </row>
    <row r="55" spans="1:28">
      <c r="A55" s="115"/>
      <c r="B55" s="44"/>
      <c r="C55" s="137"/>
      <c r="D55" s="137"/>
      <c r="E55" s="137"/>
      <c r="F55" s="137"/>
      <c r="G55" s="137"/>
      <c r="H55" s="137"/>
      <c r="I55" s="137"/>
      <c r="J55" s="137"/>
      <c r="K55" s="137"/>
      <c r="L55" s="137"/>
      <c r="S55" s="52">
        <v>4</v>
      </c>
      <c r="T55" s="57" t="str">
        <f t="shared" si="11"/>
        <v>th</v>
      </c>
      <c r="U55" s="59" t="s">
        <v>27</v>
      </c>
      <c r="V55" s="54" t="s">
        <v>16</v>
      </c>
      <c r="W55" s="59" t="s">
        <v>28</v>
      </c>
      <c r="X55" s="59">
        <f>+'Explanatory note'!$B$22</f>
        <v>2023</v>
      </c>
      <c r="Y55" s="70">
        <f t="shared" si="12"/>
        <v>2</v>
      </c>
      <c r="Z55" s="71">
        <f t="shared" si="13"/>
        <v>2</v>
      </c>
      <c r="AB55" s="62">
        <f t="shared" si="14"/>
        <v>44985</v>
      </c>
    </row>
    <row r="56" spans="1:28">
      <c r="A56" s="115"/>
      <c r="B56" s="44"/>
      <c r="C56" s="137"/>
      <c r="D56" s="137"/>
      <c r="E56" s="137"/>
      <c r="F56" s="137"/>
      <c r="G56" s="137"/>
      <c r="H56" s="137"/>
      <c r="I56" s="137"/>
      <c r="J56" s="137"/>
      <c r="K56" s="137"/>
      <c r="L56" s="137"/>
    </row>
    <row r="57" spans="1:28">
      <c r="A57" s="115"/>
      <c r="B57" s="44"/>
      <c r="C57" s="137"/>
      <c r="D57" s="137"/>
      <c r="E57" s="137"/>
      <c r="F57" s="137"/>
      <c r="G57" s="137"/>
      <c r="H57" s="137"/>
      <c r="I57" s="137"/>
      <c r="J57" s="137"/>
      <c r="K57" s="137"/>
      <c r="L57" s="137"/>
    </row>
    <row r="122" ht="12.65" customHeight="1"/>
    <row r="123" ht="12.65" customHeight="1"/>
    <row r="124" ht="12.65" customHeight="1"/>
    <row r="130" ht="12.65" customHeight="1"/>
  </sheetData>
  <customSheetViews>
    <customSheetView guid="{64566715-4A99-4EC7-BF71-7E9B92F57796}" showGridLines="0" fitToPage="1">
      <selection activeCell="E15" sqref="E15"/>
      <pageMargins left="0" right="0" top="0" bottom="0" header="0" footer="0"/>
      <pageSetup paperSize="9" scale="87" orientation="landscape" r:id="rId1"/>
    </customSheetView>
  </customSheetViews>
  <mergeCells count="5">
    <mergeCell ref="A51:L51"/>
    <mergeCell ref="D6:G6"/>
    <mergeCell ref="D30:G30"/>
    <mergeCell ref="A6:C6"/>
    <mergeCell ref="A30:C30"/>
  </mergeCells>
  <pageMargins left="0.7" right="0.7" top="0.75" bottom="0.75" header="0.3" footer="0.3"/>
  <pageSetup paperSize="9" scale="87" orientation="landscape" r:id="rId2"/>
  <ignoredErrors>
    <ignoredError sqref="F9:F19 F8 F32:F39 F41:F4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9"/>
  <sheetViews>
    <sheetView showGridLines="0" zoomScale="90" zoomScaleNormal="90" workbookViewId="0"/>
  </sheetViews>
  <sheetFormatPr defaultColWidth="8.84375" defaultRowHeight="15.5"/>
  <cols>
    <col min="2" max="2" width="10.3046875" bestFit="1" customWidth="1"/>
    <col min="3" max="3" width="14.765625" bestFit="1" customWidth="1"/>
    <col min="4" max="4" width="9.84375" bestFit="1" customWidth="1"/>
    <col min="5" max="5" width="14.23046875" bestFit="1" customWidth="1"/>
    <col min="6" max="6" width="9.84375" bestFit="1" customWidth="1"/>
    <col min="7" max="7" width="13.84375" bestFit="1" customWidth="1"/>
    <col min="8" max="8" width="9.84375" bestFit="1" customWidth="1"/>
  </cols>
  <sheetData>
    <row r="1" spans="1:20" ht="18">
      <c r="A1" s="4" t="s">
        <v>76</v>
      </c>
      <c r="B1" s="4"/>
      <c r="C1" s="1"/>
      <c r="E1" s="104" t="s">
        <v>43</v>
      </c>
      <c r="F1" s="106">
        <f>'Explanatory note'!B21</f>
        <v>2022</v>
      </c>
      <c r="G1" s="105" t="s">
        <v>44</v>
      </c>
      <c r="H1" s="106">
        <f>'Explanatory note'!B22</f>
        <v>2023</v>
      </c>
      <c r="I1" s="108"/>
      <c r="J1" s="108"/>
      <c r="K1" s="108"/>
      <c r="L1" s="1"/>
      <c r="M1" s="1"/>
      <c r="N1" s="1"/>
      <c r="O1" s="1"/>
      <c r="P1" s="1"/>
      <c r="Q1" s="1"/>
      <c r="R1" s="1"/>
      <c r="S1" s="1"/>
      <c r="T1" s="1"/>
    </row>
    <row r="4" spans="1:20">
      <c r="A4" s="27" t="s">
        <v>77</v>
      </c>
    </row>
    <row r="6" spans="1:20">
      <c r="B6" s="154" t="s">
        <v>56</v>
      </c>
      <c r="C6" s="156"/>
      <c r="D6" s="154" t="s">
        <v>57</v>
      </c>
      <c r="E6" s="155"/>
      <c r="F6" s="155"/>
      <c r="G6" s="156"/>
    </row>
    <row r="7" spans="1:20">
      <c r="B7" s="23" t="s">
        <v>47</v>
      </c>
      <c r="C7" s="24" t="s">
        <v>48</v>
      </c>
      <c r="D7" s="23" t="s">
        <v>49</v>
      </c>
      <c r="E7" s="23" t="s">
        <v>50</v>
      </c>
      <c r="F7" s="23" t="s">
        <v>51</v>
      </c>
      <c r="G7" s="23" t="s">
        <v>52</v>
      </c>
    </row>
    <row r="8" spans="1:20">
      <c r="B8" s="28">
        <f>DATE('Explanatory note'!B21,3,1)</f>
        <v>44621</v>
      </c>
      <c r="C8" s="51" t="str">
        <f>+IF(AND(B8&gt;='data base'!O$4,B8&lt;'data base'!Q$4),"14:30","15:30")</f>
        <v>15:30</v>
      </c>
      <c r="D8" s="29">
        <f>B8+1</f>
        <v>44622</v>
      </c>
      <c r="E8" s="86" t="str">
        <f>+IF(AND(D8&gt;='data base'!O$4,D8&lt;'data base'!Q$4),"4:00","5:00")</f>
        <v>5:00</v>
      </c>
      <c r="F8" s="29">
        <f>D8+1</f>
        <v>44623</v>
      </c>
      <c r="G8" s="86" t="str">
        <f>+IF(AND(F8&gt;='data base'!O$4,F8&lt;'data base'!Q$4),"4:00","5:00")</f>
        <v>5:00</v>
      </c>
      <c r="H8" t="s">
        <v>78</v>
      </c>
    </row>
    <row r="9" spans="1:20">
      <c r="B9" s="28">
        <f>DATE('Explanatory note'!B21,4,1)</f>
        <v>44652</v>
      </c>
      <c r="C9" s="51" t="str">
        <f>+IF(AND(B9&gt;='data base'!O$4,B9&lt;'data base'!Q$4),"14:30","15:30")</f>
        <v>14:30</v>
      </c>
      <c r="D9" s="29">
        <f t="shared" ref="D9" si="0">B9+1</f>
        <v>44653</v>
      </c>
      <c r="E9" s="86" t="str">
        <f>+IF(AND(D9&gt;='data base'!O$4,D9&lt;'data base'!Q$4),"4:00","5:00")</f>
        <v>4:00</v>
      </c>
      <c r="F9" s="29">
        <f t="shared" ref="F9" si="1">D9+1</f>
        <v>44654</v>
      </c>
      <c r="G9" s="86" t="str">
        <f>+IF(AND(F9&gt;='data base'!O$4,F9&lt;'data base'!Q$4),"4:00","5:00")</f>
        <v>4:00</v>
      </c>
      <c r="H9" t="s">
        <v>79</v>
      </c>
    </row>
    <row r="10" spans="1:20">
      <c r="B10" s="30" t="s">
        <v>80</v>
      </c>
    </row>
    <row r="13" spans="1:20">
      <c r="A13" s="31" t="s">
        <v>81</v>
      </c>
    </row>
    <row r="15" spans="1:20">
      <c r="B15" s="154" t="s">
        <v>56</v>
      </c>
      <c r="C15" s="156"/>
      <c r="D15" s="154" t="s">
        <v>57</v>
      </c>
      <c r="E15" s="155"/>
      <c r="F15" s="155"/>
      <c r="G15" s="156"/>
    </row>
    <row r="16" spans="1:20">
      <c r="B16" s="23" t="s">
        <v>47</v>
      </c>
      <c r="C16" s="24" t="s">
        <v>48</v>
      </c>
      <c r="D16" s="23" t="s">
        <v>49</v>
      </c>
      <c r="E16" s="23" t="s">
        <v>50</v>
      </c>
      <c r="F16" s="23" t="s">
        <v>51</v>
      </c>
      <c r="G16" s="23" t="s">
        <v>52</v>
      </c>
    </row>
    <row r="17" spans="2:8">
      <c r="B17" s="28">
        <f>+B8</f>
        <v>44621</v>
      </c>
      <c r="C17" s="51">
        <f>C8+1/24</f>
        <v>0.6875</v>
      </c>
      <c r="D17" s="29">
        <f>B17+1</f>
        <v>44622</v>
      </c>
      <c r="E17" s="86" t="str">
        <f>+IF(AND(D17&gt;='data base'!O$4,D17&lt;'data base'!Q$4),"4:00","5:00")</f>
        <v>5:00</v>
      </c>
      <c r="F17" s="29">
        <f>D17+1</f>
        <v>44623</v>
      </c>
      <c r="G17" s="86" t="str">
        <f>+IF(AND(F17&gt;='data base'!O$4,F17&lt;'data base'!Q$4),"4:00","5:00")</f>
        <v>5:00</v>
      </c>
      <c r="H17" t="s">
        <v>78</v>
      </c>
    </row>
    <row r="18" spans="2:8">
      <c r="B18" s="28">
        <f>+B9</f>
        <v>44652</v>
      </c>
      <c r="C18" s="51">
        <f>C9+1/24</f>
        <v>0.64583333333333326</v>
      </c>
      <c r="D18" s="29">
        <f t="shared" ref="D18" si="2">B18+1</f>
        <v>44653</v>
      </c>
      <c r="E18" s="86" t="str">
        <f>+IF(AND(D18&gt;='data base'!O$4,D18&lt;'data base'!Q$4),"4:00","5:00")</f>
        <v>4:00</v>
      </c>
      <c r="F18" s="29">
        <f t="shared" ref="F18" si="3">D18+1</f>
        <v>44654</v>
      </c>
      <c r="G18" s="86" t="str">
        <f>+IF(AND(F18&gt;='data base'!O$4,F18&lt;'data base'!Q$4),"4:00","5:00")</f>
        <v>4:00</v>
      </c>
      <c r="H18" t="s">
        <v>79</v>
      </c>
    </row>
    <row r="19" spans="2:8">
      <c r="B19" s="30" t="s">
        <v>80</v>
      </c>
    </row>
  </sheetData>
  <customSheetViews>
    <customSheetView guid="{64566715-4A99-4EC7-BF71-7E9B92F57796}" showGridLines="0" fitToPage="1">
      <selection activeCell="G30" sqref="G30"/>
      <pageMargins left="0" right="0" top="0" bottom="0" header="0" footer="0"/>
      <pageSetup paperSize="9" scale="97" orientation="landscape" r:id="rId1"/>
    </customSheetView>
  </customSheetViews>
  <mergeCells count="4">
    <mergeCell ref="B6:C6"/>
    <mergeCell ref="D6:G6"/>
    <mergeCell ref="B15:C15"/>
    <mergeCell ref="D15:G15"/>
  </mergeCells>
  <pageMargins left="0.7" right="0.7" top="0.75" bottom="0.75" header="0.3" footer="0.3"/>
  <pageSetup paperSize="9" scale="97" orientation="landscape" r:id="rId2"/>
  <ignoredErrors>
    <ignoredError sqref="E8:E9 E17:E18 F8:F9 F17:F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zoomScale="90" zoomScaleNormal="90" workbookViewId="0"/>
  </sheetViews>
  <sheetFormatPr defaultColWidth="8.84375" defaultRowHeight="15.5"/>
  <cols>
    <col min="1" max="1" width="11.4609375" bestFit="1" customWidth="1"/>
    <col min="3" max="3" width="14.4609375" bestFit="1" customWidth="1"/>
    <col min="4" max="5" width="14.4609375" customWidth="1"/>
    <col min="6" max="6" width="9.84375" customWidth="1"/>
    <col min="7" max="7" width="14.23046875" bestFit="1" customWidth="1"/>
    <col min="8" max="8" width="9.84375" customWidth="1"/>
    <col min="9" max="9" width="13.84375" bestFit="1" customWidth="1"/>
  </cols>
  <sheetData>
    <row r="1" spans="1:27" ht="18">
      <c r="A1" s="4" t="s">
        <v>82</v>
      </c>
      <c r="B1" s="4"/>
      <c r="C1" s="1"/>
      <c r="E1" s="104" t="s">
        <v>43</v>
      </c>
      <c r="F1" s="106">
        <f>'Explanatory note'!B21</f>
        <v>2022</v>
      </c>
      <c r="G1" s="105" t="s">
        <v>44</v>
      </c>
      <c r="H1" s="106">
        <f>'Explanatory note'!B22</f>
        <v>2023</v>
      </c>
      <c r="I1" s="108"/>
      <c r="J1" s="108"/>
      <c r="K1" s="108"/>
      <c r="L1" s="108"/>
      <c r="M1" s="108"/>
      <c r="N1" s="108"/>
      <c r="O1" s="108"/>
      <c r="P1" s="108"/>
      <c r="Q1" s="108"/>
      <c r="R1" s="108"/>
      <c r="S1" s="1"/>
      <c r="T1" s="1"/>
      <c r="U1" s="1"/>
      <c r="V1" s="1"/>
      <c r="W1" s="1"/>
      <c r="X1" s="1"/>
      <c r="Y1" s="1"/>
      <c r="Z1" s="1"/>
      <c r="AA1" s="1"/>
    </row>
    <row r="2" spans="1:27">
      <c r="A2" s="33" t="s">
        <v>83</v>
      </c>
    </row>
    <row r="4" spans="1:27">
      <c r="A4" s="22" t="s">
        <v>84</v>
      </c>
    </row>
    <row r="5" spans="1:27">
      <c r="A5" s="22"/>
    </row>
    <row r="6" spans="1:27">
      <c r="A6" s="34" t="s">
        <v>85</v>
      </c>
    </row>
    <row r="7" spans="1:27">
      <c r="A7" s="34" t="s">
        <v>86</v>
      </c>
    </row>
    <row r="8" spans="1:27">
      <c r="A8" s="34" t="s">
        <v>87</v>
      </c>
    </row>
    <row r="9" spans="1:27">
      <c r="A9" s="34" t="s">
        <v>88</v>
      </c>
    </row>
    <row r="10" spans="1:27">
      <c r="A10" s="34" t="s">
        <v>89</v>
      </c>
    </row>
    <row r="11" spans="1:27">
      <c r="A11" s="34"/>
    </row>
    <row r="12" spans="1:27">
      <c r="A12" s="34" t="s">
        <v>90</v>
      </c>
    </row>
    <row r="13" spans="1:27">
      <c r="A13" s="34" t="s">
        <v>91</v>
      </c>
    </row>
    <row r="14" spans="1:27">
      <c r="A14" s="34"/>
    </row>
    <row r="15" spans="1:27">
      <c r="A15" s="34" t="s">
        <v>92</v>
      </c>
    </row>
    <row r="17" spans="2:9">
      <c r="B17" s="29"/>
      <c r="C17" s="26"/>
      <c r="D17" s="26"/>
      <c r="E17" s="26"/>
      <c r="F17" s="29"/>
      <c r="G17" s="26"/>
      <c r="H17" s="29"/>
      <c r="I17" s="26"/>
    </row>
    <row r="18" spans="2:9">
      <c r="B18" s="29"/>
      <c r="C18" s="26"/>
      <c r="D18" s="26"/>
      <c r="E18" s="26"/>
      <c r="F18" s="29"/>
      <c r="G18" s="26"/>
      <c r="H18" s="29"/>
      <c r="I18" s="26"/>
    </row>
    <row r="19" spans="2:9">
      <c r="B19" s="29"/>
      <c r="C19" s="26"/>
      <c r="D19" s="26"/>
      <c r="E19" s="26"/>
      <c r="F19" s="29"/>
      <c r="G19" s="26"/>
      <c r="H19" s="29"/>
      <c r="I19" s="26"/>
    </row>
    <row r="20" spans="2:9">
      <c r="C20" s="26"/>
      <c r="D20" s="26"/>
      <c r="E20" s="26"/>
      <c r="F20" s="29"/>
      <c r="G20" s="26"/>
      <c r="H20" s="29"/>
      <c r="I20" s="26"/>
    </row>
    <row r="21" spans="2:9">
      <c r="C21" s="26"/>
      <c r="D21" s="26"/>
      <c r="E21" s="26"/>
      <c r="F21" s="29"/>
      <c r="G21" s="26"/>
      <c r="H21" s="29"/>
      <c r="I21" s="26"/>
    </row>
    <row r="22" spans="2:9">
      <c r="C22" s="26"/>
      <c r="D22" s="26"/>
      <c r="E22" s="26"/>
      <c r="F22" s="29"/>
      <c r="G22" s="26"/>
      <c r="H22" s="29"/>
      <c r="I22" s="26"/>
    </row>
    <row r="23" spans="2:9">
      <c r="C23" s="26"/>
      <c r="D23" s="26"/>
      <c r="E23" s="26"/>
      <c r="F23" s="29"/>
      <c r="G23" s="26"/>
      <c r="H23" s="29"/>
      <c r="I23" s="26"/>
    </row>
    <row r="24" spans="2:9">
      <c r="C24" s="26"/>
      <c r="D24" s="26"/>
      <c r="E24" s="26"/>
      <c r="F24" s="29"/>
      <c r="G24" s="26"/>
      <c r="H24" s="29"/>
      <c r="I24" s="26"/>
    </row>
    <row r="25" spans="2:9">
      <c r="C25" s="26"/>
      <c r="D25" s="26"/>
      <c r="E25" s="26"/>
      <c r="F25" s="29"/>
      <c r="G25" s="26"/>
      <c r="H25" s="29"/>
      <c r="I25" s="26"/>
    </row>
    <row r="26" spans="2:9">
      <c r="C26" s="26"/>
      <c r="D26" s="26"/>
      <c r="E26" s="26"/>
      <c r="F26" s="29"/>
      <c r="G26" s="26"/>
      <c r="H26" s="29"/>
      <c r="I26" s="26"/>
    </row>
    <row r="27" spans="2:9">
      <c r="C27" s="26"/>
      <c r="D27" s="26"/>
      <c r="E27" s="26"/>
      <c r="F27" s="29"/>
      <c r="G27" s="26"/>
      <c r="H27" s="29"/>
      <c r="I27" s="26"/>
    </row>
    <row r="28" spans="2:9">
      <c r="C28" s="26"/>
      <c r="D28" s="26"/>
      <c r="E28" s="26"/>
      <c r="F28" s="29"/>
      <c r="G28" s="26"/>
      <c r="H28" s="29"/>
      <c r="I28" s="26"/>
    </row>
    <row r="29" spans="2:9">
      <c r="C29" s="26"/>
      <c r="D29" s="26"/>
      <c r="E29" s="26"/>
      <c r="F29" s="29"/>
      <c r="G29" s="26"/>
      <c r="H29" s="29"/>
      <c r="I29" s="26"/>
    </row>
    <row r="30" spans="2:9">
      <c r="C30" s="26"/>
      <c r="D30" s="26"/>
      <c r="E30" s="26"/>
      <c r="F30" s="29"/>
      <c r="G30" s="26"/>
      <c r="H30" s="29"/>
      <c r="I30" s="26"/>
    </row>
    <row r="31" spans="2:9">
      <c r="C31" s="26"/>
      <c r="D31" s="26"/>
      <c r="E31" s="26"/>
      <c r="F31" s="29"/>
      <c r="G31" s="26"/>
      <c r="H31" s="29"/>
      <c r="I31" s="26"/>
    </row>
    <row r="32" spans="2:9">
      <c r="C32" s="26"/>
      <c r="D32" s="26"/>
      <c r="E32" s="26"/>
      <c r="F32" s="29"/>
      <c r="G32" s="26"/>
      <c r="H32" s="29"/>
      <c r="I32" s="26"/>
    </row>
    <row r="33" spans="1:10">
      <c r="C33" s="26"/>
      <c r="D33" s="26"/>
      <c r="E33" s="26"/>
      <c r="F33" s="29"/>
      <c r="G33" s="26"/>
      <c r="H33" s="29"/>
      <c r="I33" s="26"/>
    </row>
    <row r="34" spans="1:10">
      <c r="C34" s="26"/>
      <c r="D34" s="26"/>
      <c r="E34" s="26"/>
      <c r="F34" s="29"/>
      <c r="G34" s="26"/>
      <c r="H34" s="29"/>
      <c r="I34" s="26"/>
    </row>
    <row r="35" spans="1:10">
      <c r="C35" s="26"/>
      <c r="D35" s="26"/>
      <c r="E35" s="26"/>
      <c r="F35" s="29"/>
      <c r="G35" s="26"/>
      <c r="H35" s="29"/>
      <c r="I35" s="26"/>
    </row>
    <row r="36" spans="1:10">
      <c r="C36" s="26"/>
      <c r="D36" s="26"/>
      <c r="E36" s="26"/>
      <c r="F36" s="29"/>
      <c r="G36" s="26"/>
      <c r="H36" s="29"/>
      <c r="I36" s="26"/>
    </row>
    <row r="37" spans="1:10">
      <c r="C37" s="26"/>
      <c r="D37" s="26"/>
      <c r="E37" s="26"/>
      <c r="F37" s="29"/>
      <c r="G37" s="26"/>
      <c r="H37" s="29"/>
      <c r="I37" s="26"/>
    </row>
    <row r="38" spans="1:10">
      <c r="B38" s="29"/>
      <c r="C38" s="26"/>
      <c r="D38" s="26"/>
      <c r="E38" s="26"/>
      <c r="F38" s="29"/>
      <c r="G38" s="26"/>
      <c r="H38" s="29"/>
      <c r="I38" s="26"/>
    </row>
    <row r="39" spans="1:10">
      <c r="C39" s="26"/>
      <c r="D39" s="26"/>
      <c r="E39" s="26"/>
      <c r="F39" s="29"/>
      <c r="G39" s="26"/>
      <c r="H39" s="29"/>
      <c r="I39" s="26"/>
      <c r="J39" t="s">
        <v>61</v>
      </c>
    </row>
    <row r="40" spans="1:10">
      <c r="C40" s="30"/>
      <c r="D40" s="30"/>
      <c r="E40" s="30"/>
      <c r="G40" s="26"/>
      <c r="H40" s="29"/>
      <c r="I40" s="26"/>
    </row>
    <row r="41" spans="1:10">
      <c r="C41" s="26"/>
      <c r="D41" s="26"/>
      <c r="E41" s="26"/>
      <c r="G41" s="26"/>
      <c r="H41" s="29"/>
      <c r="I41" s="26"/>
    </row>
    <row r="42" spans="1:10">
      <c r="A42" s="35"/>
      <c r="B42" s="36"/>
      <c r="C42" s="35"/>
      <c r="D42" s="35"/>
      <c r="E42" s="35"/>
      <c r="F42" s="35"/>
      <c r="G42" s="37"/>
      <c r="H42" s="29"/>
      <c r="I42" s="26"/>
    </row>
    <row r="43" spans="1:10">
      <c r="A43" s="35"/>
      <c r="B43" s="35"/>
      <c r="C43" s="37"/>
      <c r="D43" s="37"/>
      <c r="E43" s="37"/>
      <c r="F43" s="35"/>
      <c r="G43" s="37"/>
      <c r="H43" s="29"/>
      <c r="I43" s="26"/>
    </row>
    <row r="44" spans="1:10">
      <c r="A44" s="22" t="s">
        <v>93</v>
      </c>
    </row>
    <row r="45" spans="1:10">
      <c r="A45" s="32" t="s">
        <v>94</v>
      </c>
      <c r="B45" s="32"/>
      <c r="C45" s="32"/>
      <c r="D45" s="32"/>
      <c r="E45" s="32"/>
      <c r="F45" s="32"/>
      <c r="G45" s="32"/>
      <c r="H45" s="32"/>
      <c r="I45" s="32"/>
    </row>
  </sheetData>
  <customSheetViews>
    <customSheetView guid="{64566715-4A99-4EC7-BF71-7E9B92F57796}" showGridLines="0" fitToPage="1">
      <selection activeCell="F53" sqref="F53"/>
      <pageMargins left="0" right="0" top="0" bottom="0" header="0" footer="0"/>
      <pageSetup paperSize="9" scale="72" orientation="landscape" r:id="rId1"/>
    </customSheetView>
  </customSheetViews>
  <pageMargins left="0.7" right="0.7" top="0.75" bottom="0.75" header="0.3" footer="0.3"/>
  <pageSetup paperSize="9"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3" ma:contentTypeDescription="Create a new document." ma:contentTypeScope="" ma:versionID="b99b601ce3f40a094dcc6a9a5c18dc88">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d0d3e1b8126b9733d8665ac80c8fbd9f"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FF5C27-B859-414D-BB03-B588E129CB22}">
  <ds:schemaRefs>
    <ds:schemaRef ds:uri="http://schemas.microsoft.com/sharepoint/v3/contenttype/forms"/>
  </ds:schemaRefs>
</ds:datastoreItem>
</file>

<file path=customXml/itemProps2.xml><?xml version="1.0" encoding="utf-8"?>
<ds:datastoreItem xmlns:ds="http://schemas.openxmlformats.org/officeDocument/2006/customXml" ds:itemID="{2F1FAFAC-3727-4AA2-953F-FD8045BC9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CCC4A8-C8C4-4BC6-AC2E-C46C11B691F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Explanatory note</vt:lpstr>
      <vt:lpstr>data base</vt:lpstr>
      <vt:lpstr>Yearly</vt:lpstr>
      <vt:lpstr>Quarterly</vt:lpstr>
      <vt:lpstr>Monthly</vt:lpstr>
      <vt:lpstr>Daily</vt:lpstr>
      <vt:lpstr>Within-Day</vt:lpstr>
      <vt:lpstr>Daily!Print_Area</vt:lpstr>
      <vt:lpstr>'Explanatory note'!Print_Area</vt:lpstr>
      <vt:lpstr>Monthly!Print_Area</vt:lpstr>
      <vt:lpstr>Quarterly!Print_Area</vt:lpstr>
      <vt:lpstr>Yearly!Print_Area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Auction Calendar 2018</dc:title>
  <dc:subject/>
  <dc:creator>Laurent Percebois</dc:creator>
  <cp:keywords>auction calendar</cp:keywords>
  <dc:description/>
  <cp:lastModifiedBy>Laurent Percebois</cp:lastModifiedBy>
  <cp:revision/>
  <dcterms:created xsi:type="dcterms:W3CDTF">2013-09-30T12:40:14Z</dcterms:created>
  <dcterms:modified xsi:type="dcterms:W3CDTF">2022-02-03T16:39:14Z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Order">
    <vt:r8>16665000</vt:r8>
  </property>
</Properties>
</file>