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/>
  <mc:AlternateContent xmlns:mc="http://schemas.openxmlformats.org/markup-compatibility/2006">
    <mc:Choice Requires="x15">
      <x15ac:absPath xmlns:x15ac="http://schemas.microsoft.com/office/spreadsheetml/2010/11/ac" url="H:\WG_INV\Supply Outlooks\Outlooks_Summer\Summer Outlook 2018\Publication\"/>
    </mc:Choice>
  </mc:AlternateContent>
  <xr:revisionPtr revIDLastSave="0" documentId="13_ncr:1_{492FFCD7-D4B0-4E9A-AA88-79F0656D1844}" xr6:coauthVersionLast="28" xr6:coauthVersionMax="28" xr10:uidLastSave="{00000000-0000-0000-0000-000000000000}"/>
  <bookViews>
    <workbookView xWindow="0" yWindow="0" windowWidth="28800" windowHeight="11010" xr2:uid="{FF1CD738-EF2C-401B-A864-3175A0467E8D}"/>
  </bookViews>
  <sheets>
    <sheet name="Cover" sheetId="5" r:id="rId1"/>
    <sheet name="Storage curves from GSE" sheetId="1" r:id="rId2"/>
    <sheet name="Monthly National Prod" sheetId="2" r:id="rId3"/>
    <sheet name="Monthly Total Demand" sheetId="3" r:id="rId4"/>
    <sheet name="Monthly Power and Final Demand" sheetId="4" r:id="rId5"/>
  </sheets>
  <externalReferences>
    <externalReference r:id="rId6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4" i="4" l="1"/>
  <c r="R44" i="4"/>
  <c r="P44" i="4"/>
  <c r="O44" i="4"/>
  <c r="M44" i="4"/>
  <c r="L44" i="4"/>
  <c r="J44" i="4"/>
  <c r="I44" i="4"/>
  <c r="G44" i="4"/>
  <c r="F44" i="4"/>
  <c r="D44" i="4"/>
  <c r="C44" i="4"/>
  <c r="T43" i="4"/>
  <c r="Q43" i="4"/>
  <c r="N43" i="4"/>
  <c r="K43" i="4"/>
  <c r="H43" i="4"/>
  <c r="E43" i="4"/>
  <c r="T42" i="4"/>
  <c r="Q42" i="4"/>
  <c r="N42" i="4"/>
  <c r="K42" i="4"/>
  <c r="H42" i="4"/>
  <c r="E42" i="4"/>
  <c r="T41" i="4"/>
  <c r="Q41" i="4"/>
  <c r="N41" i="4"/>
  <c r="K41" i="4"/>
  <c r="H41" i="4"/>
  <c r="E41" i="4"/>
  <c r="T40" i="4"/>
  <c r="Q40" i="4"/>
  <c r="N40" i="4"/>
  <c r="K40" i="4"/>
  <c r="H40" i="4"/>
  <c r="E40" i="4"/>
  <c r="T39" i="4"/>
  <c r="Q39" i="4"/>
  <c r="N39" i="4"/>
  <c r="K39" i="4"/>
  <c r="H39" i="4"/>
  <c r="E39" i="4"/>
  <c r="T38" i="4"/>
  <c r="Q38" i="4"/>
  <c r="N38" i="4"/>
  <c r="K38" i="4"/>
  <c r="H38" i="4"/>
  <c r="E38" i="4"/>
  <c r="T37" i="4"/>
  <c r="Q37" i="4"/>
  <c r="N37" i="4"/>
  <c r="K37" i="4"/>
  <c r="H37" i="4"/>
  <c r="E37" i="4"/>
  <c r="T36" i="4"/>
  <c r="Q36" i="4"/>
  <c r="N36" i="4"/>
  <c r="K36" i="4"/>
  <c r="H36" i="4"/>
  <c r="E36" i="4"/>
  <c r="T35" i="4"/>
  <c r="Q35" i="4"/>
  <c r="N35" i="4"/>
  <c r="K35" i="4"/>
  <c r="H35" i="4"/>
  <c r="E35" i="4"/>
  <c r="T34" i="4"/>
  <c r="Q34" i="4"/>
  <c r="N34" i="4"/>
  <c r="K34" i="4"/>
  <c r="H34" i="4"/>
  <c r="E34" i="4"/>
  <c r="T33" i="4"/>
  <c r="Q33" i="4"/>
  <c r="N33" i="4"/>
  <c r="K33" i="4"/>
  <c r="H33" i="4"/>
  <c r="E33" i="4"/>
  <c r="T32" i="4"/>
  <c r="Q32" i="4"/>
  <c r="N32" i="4"/>
  <c r="K32" i="4"/>
  <c r="H32" i="4"/>
  <c r="E32" i="4"/>
  <c r="T31" i="4"/>
  <c r="Q31" i="4"/>
  <c r="N31" i="4"/>
  <c r="K31" i="4"/>
  <c r="H31" i="4"/>
  <c r="E31" i="4"/>
  <c r="T30" i="4"/>
  <c r="Q30" i="4"/>
  <c r="N30" i="4"/>
  <c r="K30" i="4"/>
  <c r="H30" i="4"/>
  <c r="E30" i="4"/>
  <c r="T29" i="4"/>
  <c r="Q29" i="4"/>
  <c r="N29" i="4"/>
  <c r="K29" i="4"/>
  <c r="H29" i="4"/>
  <c r="E29" i="4"/>
  <c r="T28" i="4"/>
  <c r="Q28" i="4"/>
  <c r="N28" i="4"/>
  <c r="K28" i="4"/>
  <c r="H28" i="4"/>
  <c r="E28" i="4"/>
  <c r="T27" i="4"/>
  <c r="Q27" i="4"/>
  <c r="N27" i="4"/>
  <c r="K27" i="4"/>
  <c r="H27" i="4"/>
  <c r="E27" i="4"/>
  <c r="T26" i="4"/>
  <c r="Q26" i="4"/>
  <c r="N26" i="4"/>
  <c r="K26" i="4"/>
  <c r="H26" i="4"/>
  <c r="E26" i="4"/>
  <c r="T25" i="4"/>
  <c r="Q25" i="4"/>
  <c r="N25" i="4"/>
  <c r="K25" i="4"/>
  <c r="H25" i="4"/>
  <c r="E25" i="4"/>
  <c r="T24" i="4"/>
  <c r="Q24" i="4"/>
  <c r="N24" i="4"/>
  <c r="K24" i="4"/>
  <c r="H24" i="4"/>
  <c r="E24" i="4"/>
  <c r="T23" i="4"/>
  <c r="Q23" i="4"/>
  <c r="N23" i="4"/>
  <c r="K23" i="4"/>
  <c r="H23" i="4"/>
  <c r="E23" i="4"/>
  <c r="T22" i="4"/>
  <c r="Q22" i="4"/>
  <c r="N22" i="4"/>
  <c r="K22" i="4"/>
  <c r="H22" i="4"/>
  <c r="E22" i="4"/>
  <c r="T21" i="4"/>
  <c r="Q21" i="4"/>
  <c r="N21" i="4"/>
  <c r="K21" i="4"/>
  <c r="H21" i="4"/>
  <c r="E21" i="4"/>
  <c r="T20" i="4"/>
  <c r="Q20" i="4"/>
  <c r="N20" i="4"/>
  <c r="K20" i="4"/>
  <c r="H20" i="4"/>
  <c r="E20" i="4"/>
  <c r="T19" i="4"/>
  <c r="Q19" i="4"/>
  <c r="N19" i="4"/>
  <c r="K19" i="4"/>
  <c r="H19" i="4"/>
  <c r="E19" i="4"/>
  <c r="T18" i="4"/>
  <c r="Q18" i="4"/>
  <c r="N18" i="4"/>
  <c r="K18" i="4"/>
  <c r="H18" i="4"/>
  <c r="E18" i="4"/>
  <c r="T17" i="4"/>
  <c r="Q17" i="4"/>
  <c r="N17" i="4"/>
  <c r="K17" i="4"/>
  <c r="H17" i="4"/>
  <c r="E17" i="4"/>
  <c r="T16" i="4"/>
  <c r="Q16" i="4"/>
  <c r="N16" i="4"/>
  <c r="K16" i="4"/>
  <c r="H16" i="4"/>
  <c r="E16" i="4"/>
  <c r="T15" i="4"/>
  <c r="Q15" i="4"/>
  <c r="N15" i="4"/>
  <c r="K15" i="4"/>
  <c r="H15" i="4"/>
  <c r="E15" i="4"/>
  <c r="T14" i="4"/>
  <c r="Q14" i="4"/>
  <c r="N14" i="4"/>
  <c r="K14" i="4"/>
  <c r="H14" i="4"/>
  <c r="E14" i="4"/>
  <c r="T13" i="4"/>
  <c r="Q13" i="4"/>
  <c r="N13" i="4"/>
  <c r="K13" i="4"/>
  <c r="H13" i="4"/>
  <c r="E13" i="4"/>
  <c r="T12" i="4"/>
  <c r="Q12" i="4"/>
  <c r="N12" i="4"/>
  <c r="K12" i="4"/>
  <c r="H12" i="4"/>
  <c r="E12" i="4"/>
  <c r="T11" i="4"/>
  <c r="Q11" i="4"/>
  <c r="N11" i="4"/>
  <c r="K11" i="4"/>
  <c r="H11" i="4"/>
  <c r="E11" i="4"/>
  <c r="T10" i="4"/>
  <c r="Q10" i="4"/>
  <c r="N10" i="4"/>
  <c r="K10" i="4"/>
  <c r="H10" i="4"/>
  <c r="E10" i="4"/>
  <c r="T9" i="4"/>
  <c r="Q9" i="4"/>
  <c r="N9" i="4"/>
  <c r="K9" i="4"/>
  <c r="H9" i="4"/>
  <c r="E9" i="4"/>
  <c r="T8" i="4"/>
  <c r="Q8" i="4"/>
  <c r="N8" i="4"/>
  <c r="K8" i="4"/>
  <c r="H8" i="4"/>
  <c r="E8" i="4"/>
  <c r="T7" i="4"/>
  <c r="Q7" i="4"/>
  <c r="N7" i="4"/>
  <c r="K7" i="4"/>
  <c r="H7" i="4"/>
  <c r="E7" i="4"/>
  <c r="T6" i="4"/>
  <c r="Q6" i="4"/>
  <c r="N6" i="4"/>
  <c r="K6" i="4"/>
  <c r="H6" i="4"/>
  <c r="E6" i="4"/>
  <c r="H44" i="3"/>
  <c r="G44" i="3"/>
  <c r="F44" i="3"/>
  <c r="E44" i="3"/>
  <c r="D44" i="3"/>
  <c r="C44" i="3"/>
  <c r="H26" i="2"/>
  <c r="G26" i="2"/>
  <c r="F26" i="2"/>
  <c r="E26" i="2"/>
  <c r="D26" i="2"/>
  <c r="C26" i="2"/>
  <c r="T44" i="4" l="1"/>
  <c r="H44" i="4"/>
  <c r="K44" i="4"/>
  <c r="E44" i="4"/>
  <c r="Q44" i="4"/>
  <c r="N44" i="4"/>
</calcChain>
</file>

<file path=xl/sharedStrings.xml><?xml version="1.0" encoding="utf-8"?>
<sst xmlns="http://schemas.openxmlformats.org/spreadsheetml/2006/main" count="192" uniqueCount="79">
  <si>
    <t>WGV</t>
  </si>
  <si>
    <t>Average</t>
  </si>
  <si>
    <t>Max</t>
  </si>
  <si>
    <t>Min</t>
  </si>
  <si>
    <t>Country</t>
  </si>
  <si>
    <t>Injection availability when working gas volume is at xx% level</t>
  </si>
  <si>
    <t>AT</t>
  </si>
  <si>
    <t>BE</t>
  </si>
  <si>
    <t>BG</t>
  </si>
  <si>
    <t>HR</t>
  </si>
  <si>
    <t>CY</t>
  </si>
  <si>
    <t>CZ</t>
  </si>
  <si>
    <t>CZd</t>
  </si>
  <si>
    <t>DE</t>
  </si>
  <si>
    <t>DK</t>
  </si>
  <si>
    <t>EE</t>
  </si>
  <si>
    <t>FI</t>
  </si>
  <si>
    <t>FR</t>
  </si>
  <si>
    <t>FRs</t>
  </si>
  <si>
    <t>FRt</t>
  </si>
  <si>
    <t>GR</t>
  </si>
  <si>
    <t>HU</t>
  </si>
  <si>
    <t>IE</t>
  </si>
  <si>
    <t>IT</t>
  </si>
  <si>
    <t>LV</t>
  </si>
  <si>
    <t>LT</t>
  </si>
  <si>
    <t>NL</t>
  </si>
  <si>
    <t>PL</t>
  </si>
  <si>
    <t>PT</t>
  </si>
  <si>
    <t>RO</t>
  </si>
  <si>
    <t>RS</t>
  </si>
  <si>
    <t>SK</t>
  </si>
  <si>
    <t>SI</t>
  </si>
  <si>
    <t>ES</t>
  </si>
  <si>
    <t>SE</t>
  </si>
  <si>
    <t>UK</t>
  </si>
  <si>
    <t>Linearisarion curves (source GSE members)</t>
  </si>
  <si>
    <t>APR</t>
  </si>
  <si>
    <t>MAY</t>
  </si>
  <si>
    <t>JUN</t>
  </si>
  <si>
    <t>JUL</t>
  </si>
  <si>
    <t>AUG</t>
  </si>
  <si>
    <t>SEP</t>
  </si>
  <si>
    <t>BGn</t>
  </si>
  <si>
    <t>DEg</t>
  </si>
  <si>
    <t>DEgL</t>
  </si>
  <si>
    <t>DEn</t>
  </si>
  <si>
    <t>DEnL</t>
  </si>
  <si>
    <t>TOTAL</t>
  </si>
  <si>
    <t>Average monthly national production forecast</t>
  </si>
  <si>
    <t xml:space="preserve">Country Labels: </t>
  </si>
  <si>
    <t>BA</t>
  </si>
  <si>
    <t>BEh</t>
  </si>
  <si>
    <t>BEl</t>
  </si>
  <si>
    <t>CH</t>
  </si>
  <si>
    <t>FRn</t>
  </si>
  <si>
    <t>FRnL</t>
  </si>
  <si>
    <t>LU</t>
  </si>
  <si>
    <t>MK</t>
  </si>
  <si>
    <t>UKn</t>
  </si>
  <si>
    <t>Average monthly demand forecast</t>
  </si>
  <si>
    <t>GWh/d</t>
  </si>
  <si>
    <t>April</t>
  </si>
  <si>
    <t>May</t>
  </si>
  <si>
    <t>June</t>
  </si>
  <si>
    <t>July</t>
  </si>
  <si>
    <t>August</t>
  </si>
  <si>
    <t>September</t>
  </si>
  <si>
    <t>Final</t>
  </si>
  <si>
    <t>Power</t>
  </si>
  <si>
    <t>Total</t>
  </si>
  <si>
    <t>Average monthly demand forecast (power and final demand)</t>
  </si>
  <si>
    <t>UKn: North Ireland.</t>
  </si>
  <si>
    <r>
      <t>·</t>
    </r>
    <r>
      <rPr>
        <sz val="12"/>
        <color theme="1"/>
        <rFont val="Times New Roman"/>
        <family val="1"/>
      </rPr>
      <t xml:space="preserve">         </t>
    </r>
    <r>
      <rPr>
        <sz val="12"/>
        <color theme="1"/>
        <rFont val="Calibri"/>
        <family val="2"/>
        <scheme val="minor"/>
      </rPr>
      <t>Germany balancing zones and L-gas zones: DEg: GASPOOL, DEgL: GASPOOL L-gas, DEn: NCG and DEnL: NCG L-gas.</t>
    </r>
  </si>
  <si>
    <r>
      <t>Country labels</t>
    </r>
    <r>
      <rPr>
        <sz val="12"/>
        <color theme="1"/>
        <rFont val="Calibri"/>
        <family val="2"/>
        <scheme val="minor"/>
      </rPr>
      <t xml:space="preserve">: </t>
    </r>
  </si>
  <si>
    <r>
      <t>·</t>
    </r>
    <r>
      <rPr>
        <sz val="12"/>
        <color theme="1"/>
        <rFont val="Times New Roman"/>
        <family val="1"/>
      </rPr>
      <t xml:space="preserve">         </t>
    </r>
    <r>
      <rPr>
        <sz val="12"/>
        <color theme="1"/>
        <rFont val="Calibri"/>
        <family val="2"/>
        <scheme val="minor"/>
      </rPr>
      <t>France balancing zones and L-gas zones: FRn: GRTgaz Nord, FRnL: GRTgaz Nord L-gas, FRs: GRTgaz Sud and FRt: TIG.</t>
    </r>
  </si>
  <si>
    <r>
      <t>Notes and abbreviations for country labels</t>
    </r>
    <r>
      <rPr>
        <sz val="12"/>
        <color theme="1"/>
        <rFont val="Calibri"/>
        <family val="2"/>
        <scheme val="minor"/>
      </rPr>
      <t xml:space="preserve">: </t>
    </r>
  </si>
  <si>
    <r>
      <t>·</t>
    </r>
    <r>
      <rPr>
        <sz val="12"/>
        <color theme="1"/>
        <rFont val="Times New Roman"/>
        <family val="1"/>
      </rPr>
      <t xml:space="preserve">         </t>
    </r>
    <r>
      <rPr>
        <sz val="12"/>
        <color theme="1"/>
        <rFont val="Calibri"/>
        <family val="2"/>
        <scheme val="minor"/>
      </rPr>
      <t>Final demand includes Residential, Commercial and Industrial.</t>
    </r>
  </si>
  <si>
    <r>
      <t xml:space="preserve">·         </t>
    </r>
    <r>
      <rPr>
        <sz val="12"/>
        <color theme="1"/>
        <rFont val="Calibri"/>
        <family val="2"/>
        <scheme val="minor"/>
      </rPr>
      <t>UKn: North Ireland.   </t>
    </r>
    <r>
      <rPr>
        <sz val="12"/>
        <color theme="1"/>
        <rFont val="Times New Roman"/>
        <family val="1"/>
      </rPr>
      <t>    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</si>
</sst>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"/>
    <numFmt numFmtId="165" formatCode="[$-10809]#,##0.0;\-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FFFF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b/>
      <i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1"/>
      <name val="Times New Roman"/>
      <family val="1"/>
    </font>
    <font>
      <sz val="12"/>
      <color theme="0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theme="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4" tint="-0.249977111117893"/>
        <bgColor rgb="FF829824"/>
      </patternFill>
    </fill>
    <fill>
      <patternFill patternType="solid">
        <fgColor theme="0" tint="-0.14999847407452621"/>
        <bgColor rgb="FFE6EFBE"/>
      </patternFill>
    </fill>
    <fill>
      <patternFill patternType="solid">
        <fgColor theme="0"/>
        <bgColor rgb="FFE6EFBE"/>
      </patternFill>
    </fill>
    <fill>
      <patternFill patternType="solid">
        <fgColor theme="4"/>
        <bgColor indexed="64"/>
      </patternFill>
    </fill>
    <fill>
      <patternFill patternType="solid">
        <fgColor theme="3"/>
        <bgColor rgb="FF829824"/>
      </patternFill>
    </fill>
    <fill>
      <patternFill patternType="solid">
        <fgColor theme="4" tint="-0.249977111117893"/>
        <bgColor rgb="FFE6EFBE"/>
      </patternFill>
    </fill>
  </fills>
  <borders count="1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theme="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theme="4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theme="4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4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theme="4"/>
      </right>
      <top style="thin">
        <color rgb="FFFFFFFF"/>
      </top>
      <bottom/>
      <diagonal/>
    </border>
    <border>
      <left/>
      <right style="thin">
        <color theme="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Fill="1" applyAlignment="1"/>
    <xf numFmtId="9" fontId="3" fillId="2" borderId="0" xfId="0" applyNumberFormat="1" applyFont="1" applyFill="1" applyBorder="1" applyAlignment="1">
      <alignment horizontal="center"/>
    </xf>
    <xf numFmtId="0" fontId="4" fillId="4" borderId="3" xfId="0" applyNumberFormat="1" applyFont="1" applyFill="1" applyBorder="1" applyAlignment="1">
      <alignment vertical="center" wrapText="1" readingOrder="1"/>
    </xf>
    <xf numFmtId="9" fontId="5" fillId="5" borderId="4" xfId="2" applyNumberFormat="1" applyFont="1" applyFill="1" applyBorder="1" applyAlignment="1">
      <alignment horizontal="center" vertical="center" wrapText="1" readingOrder="1"/>
    </xf>
    <xf numFmtId="9" fontId="5" fillId="5" borderId="5" xfId="2" applyNumberFormat="1" applyFont="1" applyFill="1" applyBorder="1" applyAlignment="1">
      <alignment horizontal="center" vertical="center" wrapText="1" readingOrder="1"/>
    </xf>
    <xf numFmtId="9" fontId="5" fillId="6" borderId="4" xfId="2" applyNumberFormat="1" applyFont="1" applyFill="1" applyBorder="1" applyAlignment="1">
      <alignment horizontal="center" vertical="center" wrapText="1" readingOrder="1"/>
    </xf>
    <xf numFmtId="9" fontId="5" fillId="6" borderId="5" xfId="2" applyNumberFormat="1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5"/>
    </xf>
    <xf numFmtId="0" fontId="8" fillId="8" borderId="11" xfId="0" applyNumberFormat="1" applyFont="1" applyFill="1" applyBorder="1" applyAlignment="1">
      <alignment horizontal="center" vertical="center" wrapText="1" readingOrder="1"/>
    </xf>
    <xf numFmtId="0" fontId="8" fillId="8" borderId="12" xfId="0" applyNumberFormat="1" applyFont="1" applyFill="1" applyBorder="1" applyAlignment="1">
      <alignment horizontal="center" vertical="center" wrapText="1" readingOrder="1"/>
    </xf>
    <xf numFmtId="0" fontId="8" fillId="8" borderId="13" xfId="0" applyNumberFormat="1" applyFont="1" applyFill="1" applyBorder="1" applyAlignment="1">
      <alignment horizontal="center" vertical="center" wrapText="1" readingOrder="1"/>
    </xf>
    <xf numFmtId="165" fontId="5" fillId="5" borderId="4" xfId="0" applyNumberFormat="1" applyFont="1" applyFill="1" applyBorder="1" applyAlignment="1">
      <alignment horizontal="center" vertical="center" wrapText="1" readingOrder="1"/>
    </xf>
    <xf numFmtId="165" fontId="5" fillId="5" borderId="5" xfId="0" applyNumberFormat="1" applyFont="1" applyFill="1" applyBorder="1" applyAlignment="1">
      <alignment horizontal="center" vertical="center" wrapText="1" readingOrder="1"/>
    </xf>
    <xf numFmtId="165" fontId="9" fillId="5" borderId="14" xfId="0" applyNumberFormat="1" applyFont="1" applyFill="1" applyBorder="1" applyAlignment="1">
      <alignment horizontal="center" vertical="center" wrapText="1" readingOrder="1"/>
    </xf>
    <xf numFmtId="165" fontId="5" fillId="6" borderId="4" xfId="0" applyNumberFormat="1" applyFont="1" applyFill="1" applyBorder="1" applyAlignment="1">
      <alignment horizontal="center" vertical="center" wrapText="1" readingOrder="1"/>
    </xf>
    <xf numFmtId="165" fontId="5" fillId="6" borderId="5" xfId="0" applyNumberFormat="1" applyFont="1" applyFill="1" applyBorder="1" applyAlignment="1">
      <alignment horizontal="center" vertical="center" wrapText="1" readingOrder="1"/>
    </xf>
    <xf numFmtId="165" fontId="9" fillId="6" borderId="14" xfId="0" applyNumberFormat="1" applyFont="1" applyFill="1" applyBorder="1" applyAlignment="1">
      <alignment horizontal="center" vertical="center" wrapText="1" readingOrder="1"/>
    </xf>
    <xf numFmtId="0" fontId="10" fillId="4" borderId="3" xfId="0" applyNumberFormat="1" applyFont="1" applyFill="1" applyBorder="1" applyAlignment="1">
      <alignment vertical="center" wrapText="1" readingOrder="1"/>
    </xf>
    <xf numFmtId="165" fontId="10" fillId="9" borderId="7" xfId="0" applyNumberFormat="1" applyFont="1" applyFill="1" applyBorder="1" applyAlignment="1">
      <alignment horizontal="center" vertical="center" wrapText="1" readingOrder="1"/>
    </xf>
    <xf numFmtId="165" fontId="10" fillId="9" borderId="8" xfId="0" applyNumberFormat="1" applyFont="1" applyFill="1" applyBorder="1" applyAlignment="1">
      <alignment horizontal="center" vertical="center" wrapText="1" readingOrder="1"/>
    </xf>
    <xf numFmtId="165" fontId="10" fillId="9" borderId="9" xfId="0" applyNumberFormat="1" applyFont="1" applyFill="1" applyBorder="1" applyAlignment="1">
      <alignment horizontal="center" vertical="center" wrapText="1" readingOrder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2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164" fontId="3" fillId="7" borderId="0" xfId="0" applyNumberFormat="1" applyFont="1" applyFill="1" applyAlignment="1">
      <alignment horizontal="center" vertical="center"/>
    </xf>
    <xf numFmtId="0" fontId="3" fillId="0" borderId="0" xfId="0" applyFont="1" applyFill="1"/>
    <xf numFmtId="0" fontId="12" fillId="0" borderId="0" xfId="0" applyFont="1" applyFill="1"/>
    <xf numFmtId="9" fontId="2" fillId="0" borderId="0" xfId="2" applyFont="1" applyFill="1" applyBorder="1"/>
    <xf numFmtId="9" fontId="2" fillId="0" borderId="0" xfId="2" applyFont="1" applyFill="1" applyAlignment="1">
      <alignment horizontal="left" vertical="center"/>
    </xf>
    <xf numFmtId="9" fontId="6" fillId="0" borderId="0" xfId="2" applyFont="1" applyFill="1" applyAlignment="1">
      <alignment horizontal="center" vertical="center"/>
    </xf>
    <xf numFmtId="0" fontId="2" fillId="0" borderId="0" xfId="0" applyFont="1" applyFill="1"/>
    <xf numFmtId="0" fontId="6" fillId="0" borderId="0" xfId="0" applyFont="1" applyFill="1"/>
    <xf numFmtId="9" fontId="3" fillId="2" borderId="1" xfId="0" applyNumberFormat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1" xfId="2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/>
    <xf numFmtId="164" fontId="6" fillId="0" borderId="0" xfId="1" applyNumberFormat="1" applyFont="1" applyAlignment="1">
      <alignment horizontal="center"/>
    </xf>
    <xf numFmtId="0" fontId="3" fillId="7" borderId="0" xfId="0" applyFont="1" applyFill="1"/>
    <xf numFmtId="164" fontId="3" fillId="7" borderId="0" xfId="0" applyNumberFormat="1" applyFont="1" applyFill="1" applyAlignment="1">
      <alignment horizontal="center"/>
    </xf>
    <xf numFmtId="0" fontId="2" fillId="0" borderId="0" xfId="0" applyFont="1"/>
    <xf numFmtId="0" fontId="6" fillId="0" borderId="0" xfId="0" applyFont="1" applyAlignment="1"/>
    <xf numFmtId="0" fontId="13" fillId="0" borderId="0" xfId="0" applyFont="1" applyFill="1" applyBorder="1"/>
    <xf numFmtId="0" fontId="14" fillId="0" borderId="0" xfId="0" applyFont="1" applyFill="1" applyBorder="1"/>
    <xf numFmtId="0" fontId="15" fillId="0" borderId="0" xfId="0" applyFont="1" applyFill="1"/>
    <xf numFmtId="0" fontId="16" fillId="0" borderId="0" xfId="0" applyFont="1" applyFill="1"/>
    <xf numFmtId="9" fontId="15" fillId="0" borderId="0" xfId="2" applyFont="1" applyFill="1" applyBorder="1"/>
    <xf numFmtId="0" fontId="15" fillId="0" borderId="0" xfId="0" applyFont="1" applyFill="1" applyAlignment="1"/>
    <xf numFmtId="9" fontId="15" fillId="0" borderId="0" xfId="2" applyFont="1" applyFill="1" applyAlignment="1">
      <alignment horizontal="left" vertical="center"/>
    </xf>
    <xf numFmtId="9" fontId="16" fillId="0" borderId="0" xfId="2" applyFont="1" applyFill="1" applyAlignment="1">
      <alignment horizontal="center" vertical="center"/>
    </xf>
    <xf numFmtId="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8" fillId="4" borderId="8" xfId="0" applyNumberFormat="1" applyFont="1" applyFill="1" applyBorder="1" applyAlignment="1">
      <alignment horizontal="center" vertical="center" wrapText="1" readingOrder="1"/>
    </xf>
    <xf numFmtId="0" fontId="8" fillId="4" borderId="6" xfId="0" applyNumberFormat="1" applyFont="1" applyFill="1" applyBorder="1" applyAlignment="1">
      <alignment horizontal="center" vertical="center" wrapText="1" readingOrder="1"/>
    </xf>
    <xf numFmtId="0" fontId="8" fillId="4" borderId="10" xfId="0" applyNumberFormat="1" applyFont="1" applyFill="1" applyBorder="1" applyAlignment="1">
      <alignment horizontal="center" vertical="center" wrapText="1" readingOrder="1"/>
    </xf>
    <xf numFmtId="0" fontId="8" fillId="4" borderId="7" xfId="0" applyNumberFormat="1" applyFont="1" applyFill="1" applyBorder="1" applyAlignment="1">
      <alignment horizontal="center" vertical="center" wrapText="1" readingOrder="1"/>
    </xf>
    <xf numFmtId="0" fontId="8" fillId="4" borderId="9" xfId="0" applyNumberFormat="1" applyFont="1" applyFill="1" applyBorder="1" applyAlignment="1">
      <alignment horizontal="center" vertical="center" wrapText="1" readingOrder="1"/>
    </xf>
  </cellXfs>
  <cellStyles count="3">
    <cellStyle name="Comma" xfId="1" builtinId="3"/>
    <cellStyle name="Normal" xfId="0" builtinId="0"/>
    <cellStyle name="Percent" xfId="2" builtinId="5"/>
  </cellStyles>
  <dxfs count="18"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0" formatCode="General"/>
    </dxf>
    <dxf>
      <font>
        <strike val="0"/>
        <outline val="0"/>
        <shadow val="0"/>
        <u val="none"/>
        <vertAlign val="baseline"/>
        <sz val="12"/>
      </font>
    </dxf>
    <dxf>
      <font>
        <strike val="0"/>
        <outline val="0"/>
        <shadow val="0"/>
        <u val="none"/>
        <vertAlign val="baseline"/>
        <sz val="12"/>
      </font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numFmt numFmtId="164" formatCode="#,##0.0"/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</font>
      <numFmt numFmtId="0" formatCode="General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8762</xdr:colOff>
      <xdr:row>45</xdr:row>
      <xdr:rowOff>113214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16A26-1ADB-43C8-952D-1CFC09473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4762" cy="86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G_INV/Supply%20Outlooks/Outlooks_Summer/Summer%20Outlook%202018/Assumptions%20and%20Inputs/Inputs/SO2018_Input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per country"/>
      <sheetName val="Demand (Power and Final)"/>
      <sheetName val="NP"/>
      <sheetName val="Storage curves from GSE"/>
      <sheetName val="Storages from NEMO"/>
    </sheetNames>
    <sheetDataSet>
      <sheetData sheetId="0">
        <row r="2">
          <cell r="B2">
            <v>240.4</v>
          </cell>
          <cell r="C2">
            <v>174.6</v>
          </cell>
          <cell r="D2">
            <v>139.9</v>
          </cell>
          <cell r="E2">
            <v>145.4</v>
          </cell>
          <cell r="F2">
            <v>150</v>
          </cell>
          <cell r="G2">
            <v>187.4</v>
          </cell>
        </row>
        <row r="28">
          <cell r="B28">
            <v>31.3</v>
          </cell>
          <cell r="C28">
            <v>17.2</v>
          </cell>
          <cell r="D28">
            <v>17.8</v>
          </cell>
          <cell r="E28">
            <v>17.2</v>
          </cell>
          <cell r="F28">
            <v>17.2</v>
          </cell>
          <cell r="G28">
            <v>17.8</v>
          </cell>
        </row>
        <row r="31">
          <cell r="B31">
            <v>536.6</v>
          </cell>
          <cell r="C31">
            <v>451.1</v>
          </cell>
          <cell r="D31">
            <v>390.4</v>
          </cell>
          <cell r="E31">
            <v>367.9</v>
          </cell>
          <cell r="F31">
            <v>387</v>
          </cell>
          <cell r="G31">
            <v>443.2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6E032F6-82DB-406B-BCBB-DEEF7C45D1E9}" name="NP_per_country" displayName="NP_per_country" ref="B4:H24" totalsRowShown="0" headerRowDxfId="17" dataDxfId="16">
  <tableColumns count="7">
    <tableColumn id="23" xr3:uid="{9B7481A6-A24C-4874-BCC8-BBDBDACFE62F}" name="GWh/d" dataDxfId="15"/>
    <tableColumn id="12" xr3:uid="{E1909EFF-579B-490D-8F04-840E2AA8CC2F}" name="APR" dataDxfId="14"/>
    <tableColumn id="18" xr3:uid="{20556874-F147-410C-B99C-0926C96B2B0A}" name="MAY" dataDxfId="13"/>
    <tableColumn id="19" xr3:uid="{782976E4-1B88-46E8-8ABA-FB651C33C66B}" name="JUN" dataDxfId="12"/>
    <tableColumn id="20" xr3:uid="{C155D16F-872C-418D-9D27-7A73422C24A3}" name="JUL" dataDxfId="11"/>
    <tableColumn id="21" xr3:uid="{B5C44E23-D265-4844-BAE0-45DB6E6C011E}" name="AUG" dataDxfId="10"/>
    <tableColumn id="22" xr3:uid="{04B3F3A5-2B9A-4615-BCF6-E16F8E4EDD34}" name="SEP" dataDxfId="9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279B80C-B47B-4F92-A152-22106EBC784C}" name="Demand_per_country" displayName="Demand_per_country" ref="B4:H42" totalsRowShown="0" headerRowDxfId="8" dataDxfId="7">
  <tableColumns count="7">
    <tableColumn id="1" xr3:uid="{89FEC71A-2F14-40A8-8C4D-D752D985792F}" name="GWh/d" dataDxfId="6"/>
    <tableColumn id="2" xr3:uid="{CFD010CE-EB2B-42C5-914B-2A1C82323097}" name="APR" dataDxfId="5" dataCellStyle="Comma"/>
    <tableColumn id="3" xr3:uid="{6AF0390E-4CDA-477E-BA2D-E5026C48500E}" name="MAY" dataDxfId="4" dataCellStyle="Comma"/>
    <tableColumn id="4" xr3:uid="{DB13214E-2E55-43CC-AB0E-F1C53D87283E}" name="JUN" dataDxfId="3" dataCellStyle="Comma"/>
    <tableColumn id="5" xr3:uid="{F3E7869F-CA1D-4053-AD43-9167CB46FFF2}" name="JUL" dataDxfId="2" dataCellStyle="Comma"/>
    <tableColumn id="6" xr3:uid="{1C777643-0957-4283-8C87-5AE7E943C243}" name="AUG" dataDxfId="1" dataCellStyle="Comma"/>
    <tableColumn id="7" xr3:uid="{BE98B5BB-1479-4263-B45B-611EA3D56B3D}" name="SEP" dataDxfId="0" dataCellStyle="Comma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ENTSOG - Black">
      <a:dk1>
        <a:sysClr val="windowText" lastClr="000000"/>
      </a:dk1>
      <a:lt1>
        <a:srgbClr val="FFFFFF"/>
      </a:lt1>
      <a:dk2>
        <a:srgbClr val="6B95C7"/>
      </a:dk2>
      <a:lt2>
        <a:srgbClr val="3E6CA4"/>
      </a:lt2>
      <a:accent1>
        <a:srgbClr val="1F4484"/>
      </a:accent1>
      <a:accent2>
        <a:srgbClr val="829824"/>
      </a:accent2>
      <a:accent3>
        <a:srgbClr val="C1D537"/>
      </a:accent3>
      <a:accent4>
        <a:srgbClr val="E8262C"/>
      </a:accent4>
      <a:accent5>
        <a:srgbClr val="EB7A3B"/>
      </a:accent5>
      <a:accent6>
        <a:srgbClr val="F2CA00"/>
      </a:accent6>
      <a:hlink>
        <a:srgbClr val="1F4484"/>
      </a:hlink>
      <a:folHlink>
        <a:srgbClr val="8D75AB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B85A9-892A-4424-89A1-73AD1ADA2344}">
  <dimension ref="A1"/>
  <sheetViews>
    <sheetView showGridLines="0" tabSelected="1" workbookViewId="0">
      <selection activeCell="P18" sqref="P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4CAF9-F294-4776-806D-E756541CCB75}">
  <dimension ref="A2:AC45"/>
  <sheetViews>
    <sheetView showGridLines="0" topLeftCell="A10" workbookViewId="0">
      <selection activeCell="A2" sqref="A2"/>
    </sheetView>
  </sheetViews>
  <sheetFormatPr defaultRowHeight="15.75" x14ac:dyDescent="0.25"/>
  <cols>
    <col min="1" max="4" width="9.140625" style="25"/>
    <col min="5" max="5" width="8.7109375" style="25" customWidth="1"/>
    <col min="6" max="16384" width="9.140625" style="25"/>
  </cols>
  <sheetData>
    <row r="2" spans="1:29" s="52" customFormat="1" x14ac:dyDescent="0.25">
      <c r="A2" s="51" t="s">
        <v>36</v>
      </c>
      <c r="H2" s="51"/>
      <c r="I2" s="53"/>
      <c r="J2" s="54"/>
      <c r="K2" s="55"/>
      <c r="L2" s="56"/>
      <c r="M2" s="51"/>
    </row>
    <row r="3" spans="1:29" x14ac:dyDescent="0.25">
      <c r="B3" s="32"/>
      <c r="C3" s="33"/>
      <c r="D3" s="33"/>
      <c r="E3" s="33"/>
      <c r="F3" s="33"/>
      <c r="G3" s="33"/>
      <c r="H3" s="32"/>
      <c r="I3" s="34"/>
      <c r="J3" s="1"/>
      <c r="K3" s="35"/>
      <c r="L3" s="36"/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</row>
    <row r="4" spans="1:29" x14ac:dyDescent="0.25">
      <c r="B4" s="39" t="s">
        <v>0</v>
      </c>
      <c r="C4" s="39">
        <v>1</v>
      </c>
      <c r="D4" s="39">
        <v>0.99</v>
      </c>
      <c r="E4" s="39">
        <v>0.9</v>
      </c>
      <c r="F4" s="39">
        <v>0.8</v>
      </c>
      <c r="G4" s="39">
        <v>0.7</v>
      </c>
      <c r="H4" s="39">
        <v>0.6</v>
      </c>
      <c r="I4" s="39">
        <v>0.5</v>
      </c>
      <c r="J4" s="39">
        <v>0.4</v>
      </c>
      <c r="K4" s="39">
        <v>0.3</v>
      </c>
      <c r="L4" s="39">
        <v>0.2</v>
      </c>
      <c r="M4" s="39">
        <v>0.1</v>
      </c>
      <c r="N4" s="39">
        <v>0</v>
      </c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</row>
    <row r="5" spans="1:29" x14ac:dyDescent="0.25">
      <c r="B5" s="40" t="s">
        <v>1</v>
      </c>
      <c r="C5" s="41">
        <v>0</v>
      </c>
      <c r="D5" s="41">
        <v>0.68715199999999999</v>
      </c>
      <c r="E5" s="41">
        <v>0.73421899999999996</v>
      </c>
      <c r="F5" s="41">
        <v>0.78392099999999998</v>
      </c>
      <c r="G5" s="41">
        <v>0.83514200000000005</v>
      </c>
      <c r="H5" s="41">
        <v>0.87614499999999995</v>
      </c>
      <c r="I5" s="41">
        <v>0.91064800000000001</v>
      </c>
      <c r="J5" s="41">
        <v>0.93066899999999997</v>
      </c>
      <c r="K5" s="41">
        <v>0.94967900000000005</v>
      </c>
      <c r="L5" s="41">
        <v>0.97436100000000003</v>
      </c>
      <c r="M5" s="41">
        <v>0.98218099999999997</v>
      </c>
      <c r="N5" s="41">
        <v>0.98790599999999995</v>
      </c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</row>
    <row r="6" spans="1:29" x14ac:dyDescent="0.25">
      <c r="B6" s="40" t="s">
        <v>2</v>
      </c>
      <c r="C6" s="41">
        <v>0</v>
      </c>
      <c r="D6" s="41">
        <v>0.75</v>
      </c>
      <c r="E6" s="41">
        <v>1</v>
      </c>
      <c r="F6" s="41">
        <v>1</v>
      </c>
      <c r="G6" s="41">
        <v>1</v>
      </c>
      <c r="H6" s="41">
        <v>1</v>
      </c>
      <c r="I6" s="41">
        <v>1</v>
      </c>
      <c r="J6" s="41">
        <v>1</v>
      </c>
      <c r="K6" s="41">
        <v>1</v>
      </c>
      <c r="L6" s="41">
        <v>1</v>
      </c>
      <c r="M6" s="41">
        <v>1</v>
      </c>
      <c r="N6" s="41">
        <v>1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</row>
    <row r="7" spans="1:29" x14ac:dyDescent="0.25">
      <c r="B7" s="40" t="s">
        <v>3</v>
      </c>
      <c r="C7" s="41">
        <v>0</v>
      </c>
      <c r="D7" s="41">
        <v>0.3</v>
      </c>
      <c r="E7" s="41">
        <v>0.4</v>
      </c>
      <c r="F7" s="41">
        <v>0.49846200000000002</v>
      </c>
      <c r="G7" s="41">
        <v>0.72921800000000003</v>
      </c>
      <c r="H7" s="41">
        <v>0.76780700000000002</v>
      </c>
      <c r="I7" s="41">
        <v>0.80639700000000003</v>
      </c>
      <c r="J7" s="41">
        <v>0.84566399999999997</v>
      </c>
      <c r="K7" s="41">
        <v>0.873089</v>
      </c>
      <c r="L7" s="41">
        <v>0.886104</v>
      </c>
      <c r="M7" s="41">
        <v>0.940523</v>
      </c>
      <c r="N7" s="41">
        <v>0.940523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</row>
    <row r="8" spans="1:29" x14ac:dyDescent="0.25">
      <c r="B8" s="32"/>
      <c r="C8" s="33"/>
      <c r="D8" s="33"/>
      <c r="E8" s="33"/>
      <c r="F8" s="33"/>
      <c r="G8" s="33"/>
      <c r="H8" s="32"/>
      <c r="I8" s="34"/>
      <c r="J8" s="1"/>
      <c r="K8" s="35"/>
      <c r="L8" s="36"/>
      <c r="M8" s="37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</row>
    <row r="9" spans="1:29" x14ac:dyDescent="0.25">
      <c r="B9" s="32"/>
      <c r="C9" s="33"/>
      <c r="D9" s="33"/>
      <c r="E9" s="33"/>
      <c r="F9" s="33"/>
      <c r="G9" s="33"/>
      <c r="H9" s="32"/>
      <c r="I9" s="34"/>
      <c r="J9" s="1"/>
      <c r="K9" s="35"/>
      <c r="L9" s="36"/>
      <c r="M9" s="37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</row>
    <row r="10" spans="1:29" x14ac:dyDescent="0.25">
      <c r="B10" s="57" t="s">
        <v>4</v>
      </c>
      <c r="C10" s="58" t="s">
        <v>5</v>
      </c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</row>
    <row r="11" spans="1:29" x14ac:dyDescent="0.25">
      <c r="B11" s="57"/>
      <c r="C11" s="2">
        <v>1</v>
      </c>
      <c r="D11" s="2">
        <v>0.99</v>
      </c>
      <c r="E11" s="2">
        <v>0.9</v>
      </c>
      <c r="F11" s="2">
        <v>0.8</v>
      </c>
      <c r="G11" s="2">
        <v>0.7</v>
      </c>
      <c r="H11" s="2">
        <v>0.6</v>
      </c>
      <c r="I11" s="2">
        <v>0.5</v>
      </c>
      <c r="J11" s="2">
        <v>0.4</v>
      </c>
      <c r="K11" s="2">
        <v>0.3</v>
      </c>
      <c r="L11" s="2">
        <v>0.2</v>
      </c>
      <c r="M11" s="2">
        <v>0.1</v>
      </c>
      <c r="N11" s="2">
        <v>0</v>
      </c>
    </row>
    <row r="12" spans="1:29" x14ac:dyDescent="0.25">
      <c r="B12" s="3" t="s">
        <v>6</v>
      </c>
      <c r="C12" s="4">
        <v>0</v>
      </c>
      <c r="D12" s="5">
        <v>0.73075382884112283</v>
      </c>
      <c r="E12" s="5">
        <v>0.81347851408185079</v>
      </c>
      <c r="F12" s="5">
        <v>0.86914999055734177</v>
      </c>
      <c r="G12" s="5">
        <v>0.92550787706284943</v>
      </c>
      <c r="H12" s="5">
        <v>0.94403500201558388</v>
      </c>
      <c r="I12" s="5">
        <v>0.95962541552082625</v>
      </c>
      <c r="J12" s="5">
        <v>0.9686723420406147</v>
      </c>
      <c r="K12" s="5">
        <v>0.9772622864163707</v>
      </c>
      <c r="L12" s="5">
        <v>0.98841496915922</v>
      </c>
      <c r="M12" s="5">
        <v>0.99194820024461139</v>
      </c>
      <c r="N12" s="5">
        <v>0.99453545821547895</v>
      </c>
    </row>
    <row r="13" spans="1:29" x14ac:dyDescent="0.25">
      <c r="B13" s="3" t="s">
        <v>7</v>
      </c>
      <c r="C13" s="6">
        <v>0</v>
      </c>
      <c r="D13" s="7">
        <v>0.36923076923076925</v>
      </c>
      <c r="E13" s="7">
        <v>0.49846153846153846</v>
      </c>
      <c r="F13" s="7">
        <v>0.49846153846153846</v>
      </c>
      <c r="G13" s="7">
        <v>1</v>
      </c>
      <c r="H13" s="7">
        <v>1</v>
      </c>
      <c r="I13" s="7">
        <v>1</v>
      </c>
      <c r="J13" s="7">
        <v>1</v>
      </c>
      <c r="K13" s="7">
        <v>1</v>
      </c>
      <c r="L13" s="7">
        <v>1</v>
      </c>
      <c r="M13" s="7">
        <v>1</v>
      </c>
      <c r="N13" s="7">
        <v>1</v>
      </c>
    </row>
    <row r="14" spans="1:29" x14ac:dyDescent="0.25">
      <c r="B14" s="3" t="s">
        <v>8</v>
      </c>
      <c r="C14" s="4">
        <v>0</v>
      </c>
      <c r="D14" s="5">
        <v>0.56000000000000005</v>
      </c>
      <c r="E14" s="5">
        <v>0.56000000000000005</v>
      </c>
      <c r="F14" s="5">
        <v>0.56000000000000005</v>
      </c>
      <c r="G14" s="5">
        <v>1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</row>
    <row r="15" spans="1:29" x14ac:dyDescent="0.25">
      <c r="B15" s="3" t="s">
        <v>9</v>
      </c>
      <c r="C15" s="6">
        <v>0</v>
      </c>
      <c r="D15" s="7">
        <v>0.33</v>
      </c>
      <c r="E15" s="7">
        <v>0.83</v>
      </c>
      <c r="F15" s="7">
        <v>1</v>
      </c>
      <c r="G15" s="7">
        <v>1</v>
      </c>
      <c r="H15" s="7">
        <v>1</v>
      </c>
      <c r="I15" s="7">
        <v>1</v>
      </c>
      <c r="J15" s="7">
        <v>1</v>
      </c>
      <c r="K15" s="7">
        <v>1</v>
      </c>
      <c r="L15" s="7">
        <v>1</v>
      </c>
      <c r="M15" s="7">
        <v>1</v>
      </c>
      <c r="N15" s="7">
        <v>1</v>
      </c>
    </row>
    <row r="16" spans="1:29" x14ac:dyDescent="0.25">
      <c r="B16" s="3" t="s">
        <v>10</v>
      </c>
      <c r="C16" s="4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</row>
    <row r="17" spans="2:14" x14ac:dyDescent="0.25">
      <c r="B17" s="3" t="s">
        <v>11</v>
      </c>
      <c r="C17" s="6">
        <v>0</v>
      </c>
      <c r="D17" s="7">
        <v>0.3</v>
      </c>
      <c r="E17" s="7">
        <v>0.4</v>
      </c>
      <c r="F17" s="7">
        <v>0.6</v>
      </c>
      <c r="G17" s="7">
        <v>0.75</v>
      </c>
      <c r="H17" s="7">
        <v>0.85</v>
      </c>
      <c r="I17" s="7">
        <v>1</v>
      </c>
      <c r="J17" s="7">
        <v>1</v>
      </c>
      <c r="K17" s="7">
        <v>1</v>
      </c>
      <c r="L17" s="7">
        <v>1</v>
      </c>
      <c r="M17" s="7">
        <v>1</v>
      </c>
      <c r="N17" s="7">
        <v>0.98</v>
      </c>
    </row>
    <row r="18" spans="2:14" x14ac:dyDescent="0.25">
      <c r="B18" s="3" t="s">
        <v>12</v>
      </c>
      <c r="C18" s="4">
        <v>0</v>
      </c>
      <c r="D18" s="5">
        <v>0.68715172372318656</v>
      </c>
      <c r="E18" s="5">
        <v>0.73421917725393782</v>
      </c>
      <c r="F18" s="5">
        <v>0.7839212437409494</v>
      </c>
      <c r="G18" s="5">
        <v>0.83514239585138472</v>
      </c>
      <c r="H18" s="5">
        <v>0.87614454897899519</v>
      </c>
      <c r="I18" s="5">
        <v>0.91064750200033628</v>
      </c>
      <c r="J18" s="5">
        <v>0.93066914418415825</v>
      </c>
      <c r="K18" s="5">
        <v>0.94967944478670341</v>
      </c>
      <c r="L18" s="5">
        <v>0.97436131025544581</v>
      </c>
      <c r="M18" s="5">
        <v>0.98218066066021903</v>
      </c>
      <c r="N18" s="5">
        <v>0.98790648956096738</v>
      </c>
    </row>
    <row r="19" spans="2:14" x14ac:dyDescent="0.25">
      <c r="B19" s="3" t="s">
        <v>13</v>
      </c>
      <c r="C19" s="6">
        <v>0</v>
      </c>
      <c r="D19" s="7">
        <v>0.56065049936703548</v>
      </c>
      <c r="E19" s="7">
        <v>0.64420618337357283</v>
      </c>
      <c r="F19" s="7">
        <v>0.72886122977250878</v>
      </c>
      <c r="G19" s="7">
        <v>0.81408839395899524</v>
      </c>
      <c r="H19" s="7">
        <v>0.88819154232357</v>
      </c>
      <c r="I19" s="7">
        <v>0.95859254760974677</v>
      </c>
      <c r="J19" s="7">
        <v>0.96791603566490736</v>
      </c>
      <c r="K19" s="7">
        <v>0.97681751452221477</v>
      </c>
      <c r="L19" s="7">
        <v>0.98802384367484919</v>
      </c>
      <c r="M19" s="7">
        <v>0.99225560064628981</v>
      </c>
      <c r="N19" s="7">
        <v>0.99495366082628489</v>
      </c>
    </row>
    <row r="20" spans="2:14" x14ac:dyDescent="0.25">
      <c r="B20" s="3" t="s">
        <v>14</v>
      </c>
      <c r="C20" s="6">
        <v>0</v>
      </c>
      <c r="D20" s="7">
        <v>0.75</v>
      </c>
      <c r="E20" s="7">
        <v>1</v>
      </c>
      <c r="F20" s="7">
        <v>1</v>
      </c>
      <c r="G20" s="7">
        <v>1</v>
      </c>
      <c r="H20" s="7">
        <v>1</v>
      </c>
      <c r="I20" s="7">
        <v>1</v>
      </c>
      <c r="J20" s="7">
        <v>1</v>
      </c>
      <c r="K20" s="7">
        <v>1</v>
      </c>
      <c r="L20" s="7">
        <v>1</v>
      </c>
      <c r="M20" s="7">
        <v>1</v>
      </c>
      <c r="N20" s="7">
        <v>1</v>
      </c>
    </row>
    <row r="21" spans="2:14" x14ac:dyDescent="0.25">
      <c r="B21" s="3" t="s">
        <v>15</v>
      </c>
      <c r="C21" s="4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</row>
    <row r="22" spans="2:14" x14ac:dyDescent="0.25">
      <c r="B22" s="3" t="s">
        <v>16</v>
      </c>
      <c r="C22" s="6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</row>
    <row r="23" spans="2:14" x14ac:dyDescent="0.25">
      <c r="B23" s="3" t="s">
        <v>17</v>
      </c>
      <c r="C23" s="4">
        <v>0</v>
      </c>
      <c r="D23" s="5">
        <v>0.69483207552842841</v>
      </c>
      <c r="E23" s="5">
        <v>0.73298716136985476</v>
      </c>
      <c r="F23" s="5">
        <v>0.79624823356084062</v>
      </c>
      <c r="G23" s="5">
        <v>0.90158030407809409</v>
      </c>
      <c r="H23" s="5">
        <v>0.91540901352874049</v>
      </c>
      <c r="I23" s="5">
        <v>0.92923772297938689</v>
      </c>
      <c r="J23" s="5">
        <v>0.94343998545327501</v>
      </c>
      <c r="K23" s="5">
        <v>0.96100422513633976</v>
      </c>
      <c r="L23" s="5">
        <v>0.98977505551665934</v>
      </c>
      <c r="M23" s="5">
        <v>0.99488752775832978</v>
      </c>
      <c r="N23" s="5">
        <v>1</v>
      </c>
    </row>
    <row r="24" spans="2:14" x14ac:dyDescent="0.25">
      <c r="B24" s="3" t="s">
        <v>18</v>
      </c>
      <c r="C24" s="6">
        <v>0</v>
      </c>
      <c r="D24" s="7">
        <v>0.64597602256699549</v>
      </c>
      <c r="E24" s="7">
        <v>0.6782609308885752</v>
      </c>
      <c r="F24" s="7">
        <v>0.70484850244752328</v>
      </c>
      <c r="G24" s="7">
        <v>0.72921786830388002</v>
      </c>
      <c r="H24" s="7">
        <v>0.76780740341270493</v>
      </c>
      <c r="I24" s="7">
        <v>0.80639693852152983</v>
      </c>
      <c r="J24" s="7">
        <v>0.84566362454713906</v>
      </c>
      <c r="K24" s="7">
        <v>0.89102466882380593</v>
      </c>
      <c r="L24" s="7">
        <v>0.95670024060399905</v>
      </c>
      <c r="M24" s="7">
        <v>0.97721065294947318</v>
      </c>
      <c r="N24" s="7">
        <v>1</v>
      </c>
    </row>
    <row r="25" spans="2:14" x14ac:dyDescent="0.25">
      <c r="B25" s="3" t="s">
        <v>19</v>
      </c>
      <c r="C25" s="4">
        <v>0</v>
      </c>
      <c r="D25" s="5">
        <v>0.70539233687964253</v>
      </c>
      <c r="E25" s="5">
        <v>0.77254568735058449</v>
      </c>
      <c r="F25" s="5">
        <v>0.83979309013311043</v>
      </c>
      <c r="G25" s="5">
        <v>0.90694644060405227</v>
      </c>
      <c r="H25" s="5">
        <v>0.94052311583952342</v>
      </c>
      <c r="I25" s="5">
        <v>0.94052311583952342</v>
      </c>
      <c r="J25" s="5">
        <v>0.94052311583952342</v>
      </c>
      <c r="K25" s="5">
        <v>0.94052311583952342</v>
      </c>
      <c r="L25" s="5">
        <v>0.94052311583952342</v>
      </c>
      <c r="M25" s="5">
        <v>0.94052311583952342</v>
      </c>
      <c r="N25" s="5">
        <v>0.94052311583952342</v>
      </c>
    </row>
    <row r="26" spans="2:14" x14ac:dyDescent="0.25">
      <c r="B26" s="3" t="s">
        <v>20</v>
      </c>
      <c r="C26" s="4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</row>
    <row r="27" spans="2:14" x14ac:dyDescent="0.25">
      <c r="B27" s="3" t="s">
        <v>21</v>
      </c>
      <c r="C27" s="6">
        <v>0</v>
      </c>
      <c r="D27" s="7">
        <v>0.72391527664561384</v>
      </c>
      <c r="E27" s="7">
        <v>0.77193809104563749</v>
      </c>
      <c r="F27" s="7">
        <v>0.82173721789398979</v>
      </c>
      <c r="G27" s="7">
        <v>0.87256054478529455</v>
      </c>
      <c r="H27" s="7">
        <v>0.91649400382731327</v>
      </c>
      <c r="I27" s="7">
        <v>0.93975663328120684</v>
      </c>
      <c r="J27" s="7">
        <v>0.95325565299968174</v>
      </c>
      <c r="K27" s="7">
        <v>0.9660728045765512</v>
      </c>
      <c r="L27" s="7">
        <v>0.9827138465846097</v>
      </c>
      <c r="M27" s="7">
        <v>0.98798581999870805</v>
      </c>
      <c r="N27" s="7">
        <v>0.99184629640349908</v>
      </c>
    </row>
    <row r="28" spans="2:14" x14ac:dyDescent="0.25">
      <c r="B28" s="3" t="s">
        <v>22</v>
      </c>
      <c r="C28" s="4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</row>
    <row r="29" spans="2:14" x14ac:dyDescent="0.25">
      <c r="B29" s="3" t="s">
        <v>23</v>
      </c>
      <c r="C29" s="6">
        <v>0</v>
      </c>
      <c r="D29" s="7">
        <v>0.54</v>
      </c>
      <c r="E29" s="7">
        <v>0.54</v>
      </c>
      <c r="F29" s="7">
        <v>0.62</v>
      </c>
      <c r="G29" s="7">
        <v>0.73</v>
      </c>
      <c r="H29" s="7">
        <v>0.82</v>
      </c>
      <c r="I29" s="7">
        <v>0.92</v>
      </c>
      <c r="J29" s="7">
        <v>0.97</v>
      </c>
      <c r="K29" s="7">
        <v>1</v>
      </c>
      <c r="L29" s="7">
        <v>1</v>
      </c>
      <c r="M29" s="7">
        <v>1</v>
      </c>
      <c r="N29" s="7">
        <v>1</v>
      </c>
    </row>
    <row r="30" spans="2:14" x14ac:dyDescent="0.25">
      <c r="B30" s="3" t="s">
        <v>24</v>
      </c>
      <c r="C30" s="4">
        <v>0</v>
      </c>
      <c r="D30" s="5">
        <v>0.68715172372318656</v>
      </c>
      <c r="E30" s="5">
        <v>0.73421917725393782</v>
      </c>
      <c r="F30" s="5">
        <v>0.7839212437409494</v>
      </c>
      <c r="G30" s="5">
        <v>0.83514239585138472</v>
      </c>
      <c r="H30" s="5">
        <v>0.87614454897899519</v>
      </c>
      <c r="I30" s="5">
        <v>0.91064750200033628</v>
      </c>
      <c r="J30" s="5">
        <v>0.93066914418415825</v>
      </c>
      <c r="K30" s="5">
        <v>0.94967944478670341</v>
      </c>
      <c r="L30" s="5">
        <v>0.97436131025544581</v>
      </c>
      <c r="M30" s="5">
        <v>0.98218066066021903</v>
      </c>
      <c r="N30" s="5">
        <v>0.98790648956096738</v>
      </c>
    </row>
    <row r="31" spans="2:14" x14ac:dyDescent="0.25">
      <c r="B31" s="3" t="s">
        <v>25</v>
      </c>
      <c r="C31" s="6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</row>
    <row r="32" spans="2:14" x14ac:dyDescent="0.25">
      <c r="B32" s="3" t="s">
        <v>26</v>
      </c>
      <c r="C32" s="4">
        <v>0</v>
      </c>
      <c r="D32" s="5">
        <v>0.71945184185518563</v>
      </c>
      <c r="E32" s="5">
        <v>0.75678901485547223</v>
      </c>
      <c r="F32" s="5">
        <v>0.79587761721839123</v>
      </c>
      <c r="G32" s="5">
        <v>0.83899998512522556</v>
      </c>
      <c r="H32" s="5">
        <v>0.87230508761056069</v>
      </c>
      <c r="I32" s="5">
        <v>0.90431358594296818</v>
      </c>
      <c r="J32" s="5">
        <v>0.92367133315448025</v>
      </c>
      <c r="K32" s="5">
        <v>0.94538067680959059</v>
      </c>
      <c r="L32" s="5">
        <v>0.96783643197640334</v>
      </c>
      <c r="M32" s="5">
        <v>0.9821062924521875</v>
      </c>
      <c r="N32" s="5">
        <v>0.99196051578282396</v>
      </c>
    </row>
    <row r="33" spans="2:14" x14ac:dyDescent="0.25">
      <c r="B33" s="3" t="s">
        <v>27</v>
      </c>
      <c r="C33" s="6">
        <v>0</v>
      </c>
      <c r="D33" s="7">
        <v>0.51316411811010432</v>
      </c>
      <c r="E33" s="7">
        <v>0.63726799202773543</v>
      </c>
      <c r="F33" s="7">
        <v>0.7638863114877652</v>
      </c>
      <c r="G33" s="7">
        <v>0.79767229973034992</v>
      </c>
      <c r="H33" s="7">
        <v>0.84691275729813931</v>
      </c>
      <c r="I33" s="7">
        <v>0.82580970405480103</v>
      </c>
      <c r="J33" s="7">
        <v>0.86851826419012856</v>
      </c>
      <c r="K33" s="7">
        <v>0.87308942000100487</v>
      </c>
      <c r="L33" s="7">
        <v>0.88610414189291042</v>
      </c>
      <c r="M33" s="7">
        <v>0.99296564891888728</v>
      </c>
      <c r="N33" s="7">
        <v>1</v>
      </c>
    </row>
    <row r="34" spans="2:14" x14ac:dyDescent="0.25">
      <c r="B34" s="3" t="s">
        <v>28</v>
      </c>
      <c r="C34" s="4">
        <v>0</v>
      </c>
      <c r="D34" s="5">
        <v>0.68715172372318656</v>
      </c>
      <c r="E34" s="5">
        <v>0.73421917725393782</v>
      </c>
      <c r="F34" s="5">
        <v>0.7839212437409494</v>
      </c>
      <c r="G34" s="5">
        <v>0.83514239585138472</v>
      </c>
      <c r="H34" s="5">
        <v>0.87614454897899519</v>
      </c>
      <c r="I34" s="5">
        <v>0.91064750200033628</v>
      </c>
      <c r="J34" s="5">
        <v>0.93066914418415825</v>
      </c>
      <c r="K34" s="5">
        <v>0.94967944478670341</v>
      </c>
      <c r="L34" s="5">
        <v>0.97436131025544581</v>
      </c>
      <c r="M34" s="5">
        <v>0.98218066066021903</v>
      </c>
      <c r="N34" s="5">
        <v>0.98790648956096738</v>
      </c>
    </row>
    <row r="35" spans="2:14" x14ac:dyDescent="0.25">
      <c r="B35" s="3" t="s">
        <v>29</v>
      </c>
      <c r="C35" s="6">
        <v>0</v>
      </c>
      <c r="D35" s="7">
        <v>0.68715172372318656</v>
      </c>
      <c r="E35" s="7">
        <v>0.73421917725393782</v>
      </c>
      <c r="F35" s="7">
        <v>0.7839212437409494</v>
      </c>
      <c r="G35" s="7">
        <v>0.83514239585138472</v>
      </c>
      <c r="H35" s="7">
        <v>0.87614454897899519</v>
      </c>
      <c r="I35" s="7">
        <v>0.91064750200033628</v>
      </c>
      <c r="J35" s="7">
        <v>0.93066914418415825</v>
      </c>
      <c r="K35" s="7">
        <v>0.94967944478670341</v>
      </c>
      <c r="L35" s="7">
        <v>0.97436131025544581</v>
      </c>
      <c r="M35" s="7">
        <v>0.98218066066021903</v>
      </c>
      <c r="N35" s="7">
        <v>0.98790648956096738</v>
      </c>
    </row>
    <row r="36" spans="2:14" x14ac:dyDescent="0.25">
      <c r="B36" s="3" t="s">
        <v>30</v>
      </c>
      <c r="C36" s="4">
        <v>0</v>
      </c>
      <c r="D36" s="5">
        <v>0.68715172372318656</v>
      </c>
      <c r="E36" s="5">
        <v>0.73421917725393782</v>
      </c>
      <c r="F36" s="5">
        <v>0.7839212437409494</v>
      </c>
      <c r="G36" s="5">
        <v>0.83514239585138472</v>
      </c>
      <c r="H36" s="5">
        <v>0.87614454897899519</v>
      </c>
      <c r="I36" s="5">
        <v>0.91064750200033628</v>
      </c>
      <c r="J36" s="5">
        <v>0.93066914418415825</v>
      </c>
      <c r="K36" s="5">
        <v>0.94967944478670341</v>
      </c>
      <c r="L36" s="5">
        <v>0.97436131025544581</v>
      </c>
      <c r="M36" s="5">
        <v>0.98218066066021903</v>
      </c>
      <c r="N36" s="5">
        <v>0.98790648956096738</v>
      </c>
    </row>
    <row r="37" spans="2:14" x14ac:dyDescent="0.25">
      <c r="B37" s="3" t="s">
        <v>31</v>
      </c>
      <c r="C37" s="6">
        <v>0</v>
      </c>
      <c r="D37" s="7">
        <v>0.67514978469161357</v>
      </c>
      <c r="E37" s="7">
        <v>0.7137062044450655</v>
      </c>
      <c r="F37" s="7">
        <v>0.75466062301071046</v>
      </c>
      <c r="G37" s="7">
        <v>0.79527174117893706</v>
      </c>
      <c r="H37" s="7">
        <v>0.83446637773593246</v>
      </c>
      <c r="I37" s="7">
        <v>0.86691435362634317</v>
      </c>
      <c r="J37" s="7">
        <v>0.90843267086497981</v>
      </c>
      <c r="K37" s="7">
        <v>0.93162320747638128</v>
      </c>
      <c r="L37" s="7">
        <v>0.95097292798593458</v>
      </c>
      <c r="M37" s="7">
        <v>0.97819307803682198</v>
      </c>
      <c r="N37" s="7">
        <v>1</v>
      </c>
    </row>
    <row r="38" spans="2:14" x14ac:dyDescent="0.25">
      <c r="B38" s="3" t="s">
        <v>32</v>
      </c>
      <c r="C38" s="4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</row>
    <row r="39" spans="2:14" x14ac:dyDescent="0.25">
      <c r="B39" s="3" t="s">
        <v>33</v>
      </c>
      <c r="C39" s="6">
        <v>0</v>
      </c>
      <c r="D39" s="7">
        <v>0.68715172372318656</v>
      </c>
      <c r="E39" s="7">
        <v>0.85</v>
      </c>
      <c r="F39" s="7">
        <v>0.9</v>
      </c>
      <c r="G39" s="7">
        <v>0.9</v>
      </c>
      <c r="H39" s="7">
        <v>0.9</v>
      </c>
      <c r="I39" s="7">
        <v>0.95</v>
      </c>
      <c r="J39" s="7">
        <v>1</v>
      </c>
      <c r="K39" s="7">
        <v>1</v>
      </c>
      <c r="L39" s="7">
        <v>1</v>
      </c>
      <c r="M39" s="7">
        <v>1</v>
      </c>
      <c r="N39" s="7">
        <v>1</v>
      </c>
    </row>
    <row r="40" spans="2:14" x14ac:dyDescent="0.25">
      <c r="B40" s="3" t="s">
        <v>34</v>
      </c>
      <c r="C40" s="4">
        <v>0</v>
      </c>
      <c r="D40" s="5">
        <v>0.68715172372318656</v>
      </c>
      <c r="E40" s="5">
        <v>0.73421917725393782</v>
      </c>
      <c r="F40" s="5">
        <v>0.7839212437409494</v>
      </c>
      <c r="G40" s="5">
        <v>0.83514239585138472</v>
      </c>
      <c r="H40" s="5">
        <v>0.87614454897899519</v>
      </c>
      <c r="I40" s="5">
        <v>0.91064750200033628</v>
      </c>
      <c r="J40" s="5">
        <v>0.93066914418415825</v>
      </c>
      <c r="K40" s="5">
        <v>0.94967944478670341</v>
      </c>
      <c r="L40" s="5">
        <v>0.97436131025544581</v>
      </c>
      <c r="M40" s="5">
        <v>0.98218066066021903</v>
      </c>
      <c r="N40" s="5">
        <v>0.98790648956096738</v>
      </c>
    </row>
    <row r="41" spans="2:14" x14ac:dyDescent="0.25">
      <c r="B41" s="3" t="s">
        <v>35</v>
      </c>
      <c r="C41" s="6">
        <v>0</v>
      </c>
      <c r="D41" s="7">
        <v>0.68715172372318656</v>
      </c>
      <c r="E41" s="7">
        <v>0.73421917725393782</v>
      </c>
      <c r="F41" s="7">
        <v>0.7839212437409494</v>
      </c>
      <c r="G41" s="7">
        <v>0.83514239585138472</v>
      </c>
      <c r="H41" s="7">
        <v>0.87614454897899519</v>
      </c>
      <c r="I41" s="7">
        <v>0.91064750200033628</v>
      </c>
      <c r="J41" s="7">
        <v>0.93066914418415825</v>
      </c>
      <c r="K41" s="7">
        <v>0.94967944478670341</v>
      </c>
      <c r="L41" s="7">
        <v>0.97436131025544581</v>
      </c>
      <c r="M41" s="7">
        <v>0.98218066066021903</v>
      </c>
      <c r="N41" s="7">
        <v>0.98790648956096738</v>
      </c>
    </row>
    <row r="44" spans="2:14" x14ac:dyDescent="0.25">
      <c r="B44" s="8" t="s">
        <v>50</v>
      </c>
    </row>
    <row r="45" spans="2:14" x14ac:dyDescent="0.25">
      <c r="B45" s="9" t="s">
        <v>73</v>
      </c>
    </row>
  </sheetData>
  <mergeCells count="2">
    <mergeCell ref="B10:B11"/>
    <mergeCell ref="C10:N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4CC1-B295-461E-8DD2-6416503C7195}">
  <dimension ref="A2:H29"/>
  <sheetViews>
    <sheetView showGridLines="0" workbookViewId="0">
      <selection activeCell="O17" sqref="O17"/>
    </sheetView>
  </sheetViews>
  <sheetFormatPr defaultRowHeight="15.75" x14ac:dyDescent="0.25"/>
  <cols>
    <col min="1" max="16384" width="9.140625" style="25"/>
  </cols>
  <sheetData>
    <row r="2" spans="1:8" s="38" customFormat="1" x14ac:dyDescent="0.25">
      <c r="A2" s="51" t="s">
        <v>49</v>
      </c>
    </row>
    <row r="4" spans="1:8" x14ac:dyDescent="0.25">
      <c r="B4" s="23" t="s">
        <v>61</v>
      </c>
      <c r="C4" s="24" t="s">
        <v>37</v>
      </c>
      <c r="D4" s="24" t="s">
        <v>38</v>
      </c>
      <c r="E4" s="24" t="s">
        <v>39</v>
      </c>
      <c r="F4" s="24" t="s">
        <v>40</v>
      </c>
      <c r="G4" s="24" t="s">
        <v>41</v>
      </c>
      <c r="H4" s="24" t="s">
        <v>42</v>
      </c>
    </row>
    <row r="5" spans="1:8" x14ac:dyDescent="0.25">
      <c r="B5" s="26" t="s">
        <v>6</v>
      </c>
      <c r="C5" s="27">
        <v>36.200000000000003</v>
      </c>
      <c r="D5" s="27">
        <v>38.4</v>
      </c>
      <c r="E5" s="27">
        <v>36.5</v>
      </c>
      <c r="F5" s="27">
        <v>37</v>
      </c>
      <c r="G5" s="27">
        <v>37.9</v>
      </c>
      <c r="H5" s="27">
        <v>34.6</v>
      </c>
    </row>
    <row r="6" spans="1:8" x14ac:dyDescent="0.25">
      <c r="B6" s="26" t="s">
        <v>43</v>
      </c>
      <c r="C6" s="27">
        <v>0.2</v>
      </c>
      <c r="D6" s="27">
        <v>0.2</v>
      </c>
      <c r="E6" s="27">
        <v>0.2</v>
      </c>
      <c r="F6" s="27">
        <v>0.2</v>
      </c>
      <c r="G6" s="27">
        <v>0.2</v>
      </c>
      <c r="H6" s="27">
        <v>0.2</v>
      </c>
    </row>
    <row r="7" spans="1:8" x14ac:dyDescent="0.25">
      <c r="B7" s="26" t="s">
        <v>11</v>
      </c>
      <c r="C7" s="27">
        <v>4.5</v>
      </c>
      <c r="D7" s="27">
        <v>4.5</v>
      </c>
      <c r="E7" s="27">
        <v>4.5</v>
      </c>
      <c r="F7" s="27">
        <v>4.5</v>
      </c>
      <c r="G7" s="27">
        <v>4.5</v>
      </c>
      <c r="H7" s="27">
        <v>4.5</v>
      </c>
    </row>
    <row r="8" spans="1:8" x14ac:dyDescent="0.25">
      <c r="B8" s="26" t="s">
        <v>44</v>
      </c>
      <c r="C8" s="27">
        <v>52.4</v>
      </c>
      <c r="D8" s="27">
        <v>51.9</v>
      </c>
      <c r="E8" s="27">
        <v>51.4</v>
      </c>
      <c r="F8" s="27">
        <v>50.9</v>
      </c>
      <c r="G8" s="27">
        <v>50.4</v>
      </c>
      <c r="H8" s="27">
        <v>49.9</v>
      </c>
    </row>
    <row r="9" spans="1:8" x14ac:dyDescent="0.25">
      <c r="B9" s="26" t="s">
        <v>45</v>
      </c>
      <c r="C9" s="27">
        <v>125.1</v>
      </c>
      <c r="D9" s="27">
        <v>123.6</v>
      </c>
      <c r="E9" s="27">
        <v>122</v>
      </c>
      <c r="F9" s="27">
        <v>120.5</v>
      </c>
      <c r="G9" s="27">
        <v>119</v>
      </c>
      <c r="H9" s="27">
        <v>117.5</v>
      </c>
    </row>
    <row r="10" spans="1:8" x14ac:dyDescent="0.25">
      <c r="B10" s="26" t="s">
        <v>46</v>
      </c>
      <c r="C10" s="27">
        <v>8.1999999999999993</v>
      </c>
      <c r="D10" s="27">
        <v>8.1999999999999993</v>
      </c>
      <c r="E10" s="27">
        <v>8.1999999999999993</v>
      </c>
      <c r="F10" s="27">
        <v>8.1999999999999993</v>
      </c>
      <c r="G10" s="27">
        <v>8.1999999999999993</v>
      </c>
      <c r="H10" s="27">
        <v>8.1999999999999993</v>
      </c>
    </row>
    <row r="11" spans="1:8" x14ac:dyDescent="0.25">
      <c r="B11" s="26" t="s">
        <v>47</v>
      </c>
      <c r="C11" s="27">
        <v>3.4</v>
      </c>
      <c r="D11" s="27">
        <v>3.4</v>
      </c>
      <c r="E11" s="27">
        <v>3.4</v>
      </c>
      <c r="F11" s="27">
        <v>3.4</v>
      </c>
      <c r="G11" s="27">
        <v>3.4</v>
      </c>
      <c r="H11" s="27">
        <v>3.4</v>
      </c>
    </row>
    <row r="12" spans="1:8" x14ac:dyDescent="0.25">
      <c r="B12" s="26" t="s">
        <v>14</v>
      </c>
      <c r="C12" s="27">
        <v>104.6</v>
      </c>
      <c r="D12" s="27">
        <v>101.4</v>
      </c>
      <c r="E12" s="27">
        <v>104.2</v>
      </c>
      <c r="F12" s="27">
        <v>102.1</v>
      </c>
      <c r="G12" s="27">
        <v>99.8</v>
      </c>
      <c r="H12" s="27">
        <v>103.6</v>
      </c>
    </row>
    <row r="13" spans="1:8" x14ac:dyDescent="0.25">
      <c r="B13" s="26" t="s">
        <v>33</v>
      </c>
      <c r="C13" s="27">
        <v>4.4000000000000004</v>
      </c>
      <c r="D13" s="27">
        <v>4.4000000000000004</v>
      </c>
      <c r="E13" s="27">
        <v>4.4000000000000004</v>
      </c>
      <c r="F13" s="27">
        <v>4.4000000000000004</v>
      </c>
      <c r="G13" s="27">
        <v>4.4000000000000004</v>
      </c>
      <c r="H13" s="27">
        <v>4.4000000000000004</v>
      </c>
    </row>
    <row r="14" spans="1:8" x14ac:dyDescent="0.25">
      <c r="B14" s="26" t="s">
        <v>16</v>
      </c>
      <c r="C14" s="27">
        <v>0.4</v>
      </c>
      <c r="D14" s="27">
        <v>0.3</v>
      </c>
      <c r="E14" s="27">
        <v>0.4</v>
      </c>
      <c r="F14" s="27">
        <v>0.3</v>
      </c>
      <c r="G14" s="27">
        <v>0.3</v>
      </c>
      <c r="H14" s="27">
        <v>0.4</v>
      </c>
    </row>
    <row r="15" spans="1:8" x14ac:dyDescent="0.25">
      <c r="B15" s="26" t="s">
        <v>9</v>
      </c>
      <c r="C15" s="27">
        <v>33.9</v>
      </c>
      <c r="D15" s="27">
        <v>34.200000000000003</v>
      </c>
      <c r="E15" s="27">
        <v>33.700000000000003</v>
      </c>
      <c r="F15" s="27">
        <v>33.4</v>
      </c>
      <c r="G15" s="27">
        <v>34.299999999999997</v>
      </c>
      <c r="H15" s="27">
        <v>33.700000000000003</v>
      </c>
    </row>
    <row r="16" spans="1:8" x14ac:dyDescent="0.25">
      <c r="B16" s="26" t="s">
        <v>21</v>
      </c>
      <c r="C16" s="27">
        <v>47.3</v>
      </c>
      <c r="D16" s="27">
        <v>47</v>
      </c>
      <c r="E16" s="27">
        <v>48</v>
      </c>
      <c r="F16" s="27">
        <v>47.1</v>
      </c>
      <c r="G16" s="27">
        <v>48.5</v>
      </c>
      <c r="H16" s="27">
        <v>44.4</v>
      </c>
    </row>
    <row r="17" spans="2:8" x14ac:dyDescent="0.25">
      <c r="B17" s="26" t="s">
        <v>22</v>
      </c>
      <c r="C17" s="27">
        <v>91.9</v>
      </c>
      <c r="D17" s="27">
        <v>90.4</v>
      </c>
      <c r="E17" s="27">
        <v>90.4</v>
      </c>
      <c r="F17" s="27">
        <v>89</v>
      </c>
      <c r="G17" s="27">
        <v>88</v>
      </c>
      <c r="H17" s="27">
        <v>87.2</v>
      </c>
    </row>
    <row r="18" spans="2:8" x14ac:dyDescent="0.25">
      <c r="B18" s="26" t="s">
        <v>23</v>
      </c>
      <c r="C18" s="27">
        <v>158.6</v>
      </c>
      <c r="D18" s="27">
        <v>158.6</v>
      </c>
      <c r="E18" s="27">
        <v>158.6</v>
      </c>
      <c r="F18" s="27">
        <v>158.6</v>
      </c>
      <c r="G18" s="27">
        <v>158.6</v>
      </c>
      <c r="H18" s="27">
        <v>158.6</v>
      </c>
    </row>
    <row r="19" spans="2:8" x14ac:dyDescent="0.25">
      <c r="B19" s="26" t="s">
        <v>26</v>
      </c>
      <c r="C19" s="27">
        <v>1194.3</v>
      </c>
      <c r="D19" s="27">
        <v>1092.5999999999999</v>
      </c>
      <c r="E19" s="27">
        <v>1008.9</v>
      </c>
      <c r="F19" s="27">
        <v>1041.0999999999999</v>
      </c>
      <c r="G19" s="27">
        <v>1056.5</v>
      </c>
      <c r="H19" s="27">
        <v>1006.6</v>
      </c>
    </row>
    <row r="20" spans="2:8" x14ac:dyDescent="0.25">
      <c r="B20" s="26" t="s">
        <v>27</v>
      </c>
      <c r="C20" s="27">
        <v>66.8</v>
      </c>
      <c r="D20" s="27">
        <v>66.8</v>
      </c>
      <c r="E20" s="27">
        <v>66.8</v>
      </c>
      <c r="F20" s="27">
        <v>66.8</v>
      </c>
      <c r="G20" s="27">
        <v>66.8</v>
      </c>
      <c r="H20" s="27">
        <v>66.8</v>
      </c>
    </row>
    <row r="21" spans="2:8" x14ac:dyDescent="0.25">
      <c r="B21" s="26" t="s">
        <v>29</v>
      </c>
      <c r="C21" s="27">
        <v>316.39999999999998</v>
      </c>
      <c r="D21" s="27">
        <v>306.2</v>
      </c>
      <c r="E21" s="27">
        <v>316.39999999999998</v>
      </c>
      <c r="F21" s="27">
        <v>306.2</v>
      </c>
      <c r="G21" s="27">
        <v>306.2</v>
      </c>
      <c r="H21" s="27">
        <v>316.39999999999998</v>
      </c>
    </row>
    <row r="22" spans="2:8" x14ac:dyDescent="0.25">
      <c r="B22" s="26" t="s">
        <v>34</v>
      </c>
      <c r="C22" s="27">
        <v>1.2</v>
      </c>
      <c r="D22" s="27">
        <v>1.2</v>
      </c>
      <c r="E22" s="27">
        <v>1.2</v>
      </c>
      <c r="F22" s="27">
        <v>1.2</v>
      </c>
      <c r="G22" s="27">
        <v>1.2</v>
      </c>
      <c r="H22" s="27">
        <v>1.2</v>
      </c>
    </row>
    <row r="23" spans="2:8" x14ac:dyDescent="0.25">
      <c r="B23" s="26" t="s">
        <v>31</v>
      </c>
      <c r="C23" s="27">
        <v>2.2999999999999998</v>
      </c>
      <c r="D23" s="27">
        <v>2.2999999999999998</v>
      </c>
      <c r="E23" s="27">
        <v>2.2999999999999998</v>
      </c>
      <c r="F23" s="27">
        <v>2.1</v>
      </c>
      <c r="G23" s="27">
        <v>2</v>
      </c>
      <c r="H23" s="27">
        <v>2.1</v>
      </c>
    </row>
    <row r="24" spans="2:8" x14ac:dyDescent="0.25">
      <c r="B24" s="28" t="s">
        <v>35</v>
      </c>
      <c r="C24" s="29">
        <v>1140.5</v>
      </c>
      <c r="D24" s="29">
        <v>1104.9000000000001</v>
      </c>
      <c r="E24" s="29">
        <v>1060.5</v>
      </c>
      <c r="F24" s="29">
        <v>1008.6</v>
      </c>
      <c r="G24" s="29">
        <v>809.3</v>
      </c>
      <c r="H24" s="29">
        <v>947.8</v>
      </c>
    </row>
    <row r="25" spans="2:8" x14ac:dyDescent="0.25">
      <c r="B25" s="23"/>
      <c r="C25" s="24"/>
      <c r="D25" s="24"/>
      <c r="E25" s="24"/>
      <c r="F25" s="24"/>
      <c r="G25" s="24"/>
      <c r="H25" s="24"/>
    </row>
    <row r="26" spans="2:8" x14ac:dyDescent="0.25">
      <c r="B26" s="30" t="s">
        <v>48</v>
      </c>
      <c r="C26" s="31">
        <f>+SUM(NP_per_country[APR])</f>
        <v>3392.6</v>
      </c>
      <c r="D26" s="31">
        <f>+SUM(NP_per_country[MAY])</f>
        <v>3240.5</v>
      </c>
      <c r="E26" s="31">
        <f>+SUM(NP_per_country[JUN])</f>
        <v>3122</v>
      </c>
      <c r="F26" s="31">
        <f>+SUM(NP_per_country[JUL])</f>
        <v>3085.5999999999995</v>
      </c>
      <c r="G26" s="31">
        <f>+SUM(NP_per_country[AUG])</f>
        <v>2899.5</v>
      </c>
      <c r="H26" s="31">
        <f>+SUM(NP_per_country[SEP])</f>
        <v>2991.4999999999995</v>
      </c>
    </row>
    <row r="28" spans="2:8" x14ac:dyDescent="0.25">
      <c r="B28" s="8" t="s">
        <v>50</v>
      </c>
    </row>
    <row r="29" spans="2:8" x14ac:dyDescent="0.25">
      <c r="B29" s="9" t="s">
        <v>73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7CE07-842C-4840-A7EF-61DE688C120B}">
  <dimension ref="A2:H49"/>
  <sheetViews>
    <sheetView showGridLines="0" workbookViewId="0">
      <selection activeCell="A2" sqref="A2:XFD2"/>
    </sheetView>
  </sheetViews>
  <sheetFormatPr defaultRowHeight="15.75" x14ac:dyDescent="0.25"/>
  <cols>
    <col min="1" max="1" width="9.140625" style="25"/>
    <col min="2" max="2" width="11.5703125" style="25" customWidth="1"/>
    <col min="3" max="8" width="16.7109375" style="42" customWidth="1"/>
    <col min="9" max="16384" width="9.140625" style="25"/>
  </cols>
  <sheetData>
    <row r="2" spans="1:8" s="52" customFormat="1" x14ac:dyDescent="0.25">
      <c r="A2" s="51" t="s">
        <v>60</v>
      </c>
    </row>
    <row r="4" spans="1:8" x14ac:dyDescent="0.25">
      <c r="B4" s="25" t="s">
        <v>61</v>
      </c>
      <c r="C4" s="42" t="s">
        <v>37</v>
      </c>
      <c r="D4" s="42" t="s">
        <v>38</v>
      </c>
      <c r="E4" s="42" t="s">
        <v>39</v>
      </c>
      <c r="F4" s="42" t="s">
        <v>40</v>
      </c>
      <c r="G4" s="42" t="s">
        <v>41</v>
      </c>
      <c r="H4" s="42" t="s">
        <v>42</v>
      </c>
    </row>
    <row r="5" spans="1:8" x14ac:dyDescent="0.25">
      <c r="B5" s="43" t="s">
        <v>6</v>
      </c>
      <c r="C5" s="44">
        <v>240.4</v>
      </c>
      <c r="D5" s="44">
        <v>174.6</v>
      </c>
      <c r="E5" s="44">
        <v>139.9</v>
      </c>
      <c r="F5" s="44">
        <v>145.4</v>
      </c>
      <c r="G5" s="44">
        <v>150</v>
      </c>
      <c r="H5" s="44">
        <v>187.4</v>
      </c>
    </row>
    <row r="6" spans="1:8" x14ac:dyDescent="0.25">
      <c r="B6" s="43" t="s">
        <v>51</v>
      </c>
      <c r="C6" s="44">
        <v>4.5</v>
      </c>
      <c r="D6" s="44">
        <v>1.9</v>
      </c>
      <c r="E6" s="44">
        <v>1.5</v>
      </c>
      <c r="F6" s="44">
        <v>1.5</v>
      </c>
      <c r="G6" s="44">
        <v>1.5</v>
      </c>
      <c r="H6" s="44">
        <v>1.8</v>
      </c>
    </row>
    <row r="7" spans="1:8" x14ac:dyDescent="0.25">
      <c r="B7" s="43" t="s">
        <v>52</v>
      </c>
      <c r="C7" s="44">
        <v>373.3</v>
      </c>
      <c r="D7" s="44">
        <v>282.2</v>
      </c>
      <c r="E7" s="44">
        <v>253.7</v>
      </c>
      <c r="F7" s="44">
        <v>239.5</v>
      </c>
      <c r="G7" s="44">
        <v>244.5</v>
      </c>
      <c r="H7" s="44">
        <v>286.10000000000002</v>
      </c>
    </row>
    <row r="8" spans="1:8" x14ac:dyDescent="0.25">
      <c r="B8" s="43" t="s">
        <v>53</v>
      </c>
      <c r="C8" s="44">
        <v>135.1</v>
      </c>
      <c r="D8" s="44">
        <v>78.400000000000006</v>
      </c>
      <c r="E8" s="44">
        <v>56.5</v>
      </c>
      <c r="F8" s="44">
        <v>47.2</v>
      </c>
      <c r="G8" s="44">
        <v>50.3</v>
      </c>
      <c r="H8" s="44">
        <v>64.599999999999994</v>
      </c>
    </row>
    <row r="9" spans="1:8" x14ac:dyDescent="0.25">
      <c r="B9" s="43" t="s">
        <v>43</v>
      </c>
      <c r="C9" s="44">
        <v>86.6</v>
      </c>
      <c r="D9" s="44">
        <v>70.2</v>
      </c>
      <c r="E9" s="44">
        <v>70.599999999999994</v>
      </c>
      <c r="F9" s="44">
        <v>56.3</v>
      </c>
      <c r="G9" s="44">
        <v>52.2</v>
      </c>
      <c r="H9" s="44">
        <v>61.1</v>
      </c>
    </row>
    <row r="10" spans="1:8" x14ac:dyDescent="0.25">
      <c r="B10" s="43" t="s">
        <v>54</v>
      </c>
      <c r="C10" s="44">
        <v>96.6</v>
      </c>
      <c r="D10" s="44">
        <v>66.5</v>
      </c>
      <c r="E10" s="44">
        <v>42.4</v>
      </c>
      <c r="F10" s="44">
        <v>34.6</v>
      </c>
      <c r="G10" s="44">
        <v>36.299999999999997</v>
      </c>
      <c r="H10" s="44">
        <v>60.8</v>
      </c>
    </row>
    <row r="11" spans="1:8" x14ac:dyDescent="0.25">
      <c r="B11" s="43" t="s">
        <v>11</v>
      </c>
      <c r="C11" s="44">
        <v>224</v>
      </c>
      <c r="D11" s="44">
        <v>145</v>
      </c>
      <c r="E11" s="44">
        <v>112</v>
      </c>
      <c r="F11" s="44">
        <v>81</v>
      </c>
      <c r="G11" s="44">
        <v>98</v>
      </c>
      <c r="H11" s="44">
        <v>135</v>
      </c>
    </row>
    <row r="12" spans="1:8" x14ac:dyDescent="0.25">
      <c r="B12" s="43" t="s">
        <v>44</v>
      </c>
      <c r="C12" s="44">
        <v>1097.4000000000001</v>
      </c>
      <c r="D12" s="44">
        <v>982</v>
      </c>
      <c r="E12" s="44">
        <v>918</v>
      </c>
      <c r="F12" s="44">
        <v>898.4</v>
      </c>
      <c r="G12" s="44">
        <v>834.1</v>
      </c>
      <c r="H12" s="44">
        <v>832.9</v>
      </c>
    </row>
    <row r="13" spans="1:8" x14ac:dyDescent="0.25">
      <c r="B13" s="43" t="s">
        <v>45</v>
      </c>
      <c r="C13" s="44">
        <v>207</v>
      </c>
      <c r="D13" s="44">
        <v>149.5</v>
      </c>
      <c r="E13" s="44">
        <v>126</v>
      </c>
      <c r="F13" s="44">
        <v>123.3</v>
      </c>
      <c r="G13" s="44">
        <v>114.5</v>
      </c>
      <c r="H13" s="44">
        <v>127.1</v>
      </c>
    </row>
    <row r="14" spans="1:8" x14ac:dyDescent="0.25">
      <c r="B14" s="43" t="s">
        <v>46</v>
      </c>
      <c r="C14" s="44">
        <v>993.3</v>
      </c>
      <c r="D14" s="44">
        <v>715</v>
      </c>
      <c r="E14" s="44">
        <v>601.4</v>
      </c>
      <c r="F14" s="44">
        <v>588.6</v>
      </c>
      <c r="G14" s="44">
        <v>546.4</v>
      </c>
      <c r="H14" s="44">
        <v>608.1</v>
      </c>
    </row>
    <row r="15" spans="1:8" x14ac:dyDescent="0.25">
      <c r="B15" s="43" t="s">
        <v>47</v>
      </c>
      <c r="C15" s="44">
        <v>419</v>
      </c>
      <c r="D15" s="44">
        <v>310</v>
      </c>
      <c r="E15" s="44">
        <v>264.7</v>
      </c>
      <c r="F15" s="44">
        <v>259.10000000000002</v>
      </c>
      <c r="G15" s="44">
        <v>240.5</v>
      </c>
      <c r="H15" s="44">
        <v>263.5</v>
      </c>
    </row>
    <row r="16" spans="1:8" x14ac:dyDescent="0.25">
      <c r="B16" s="43" t="s">
        <v>14</v>
      </c>
      <c r="C16" s="44">
        <v>79.900000000000006</v>
      </c>
      <c r="D16" s="44">
        <v>58.4</v>
      </c>
      <c r="E16" s="44">
        <v>45.8</v>
      </c>
      <c r="F16" s="44">
        <v>36</v>
      </c>
      <c r="G16" s="44">
        <v>44.7</v>
      </c>
      <c r="H16" s="44">
        <v>56.8</v>
      </c>
    </row>
    <row r="17" spans="2:8" x14ac:dyDescent="0.25">
      <c r="B17" s="43" t="s">
        <v>15</v>
      </c>
      <c r="C17" s="44">
        <v>14.7</v>
      </c>
      <c r="D17" s="44">
        <v>8.5</v>
      </c>
      <c r="E17" s="44">
        <v>6.3</v>
      </c>
      <c r="F17" s="44">
        <v>6</v>
      </c>
      <c r="G17" s="44">
        <v>6.2</v>
      </c>
      <c r="H17" s="44">
        <v>7.7</v>
      </c>
    </row>
    <row r="18" spans="2:8" x14ac:dyDescent="0.25">
      <c r="B18" s="43" t="s">
        <v>33</v>
      </c>
      <c r="C18" s="44">
        <v>891.7</v>
      </c>
      <c r="D18" s="44">
        <v>820.2</v>
      </c>
      <c r="E18" s="44">
        <v>831.8</v>
      </c>
      <c r="F18" s="44">
        <v>790.9</v>
      </c>
      <c r="G18" s="44">
        <v>750.3</v>
      </c>
      <c r="H18" s="44">
        <v>867.1</v>
      </c>
    </row>
    <row r="19" spans="2:8" x14ac:dyDescent="0.25">
      <c r="B19" s="43" t="s">
        <v>16</v>
      </c>
      <c r="C19" s="44">
        <v>60.5</v>
      </c>
      <c r="D19" s="44">
        <v>45.1</v>
      </c>
      <c r="E19" s="44">
        <v>45.8</v>
      </c>
      <c r="F19" s="44">
        <v>45.5</v>
      </c>
      <c r="G19" s="44">
        <v>42.5</v>
      </c>
      <c r="H19" s="44">
        <v>36.1</v>
      </c>
    </row>
    <row r="20" spans="2:8" x14ac:dyDescent="0.25">
      <c r="B20" s="43" t="s">
        <v>55</v>
      </c>
      <c r="C20" s="44">
        <v>739.7</v>
      </c>
      <c r="D20" s="44">
        <v>511.6</v>
      </c>
      <c r="E20" s="44">
        <v>394.8</v>
      </c>
      <c r="F20" s="44">
        <v>361.2</v>
      </c>
      <c r="G20" s="44">
        <v>324.60000000000002</v>
      </c>
      <c r="H20" s="44">
        <v>435.3</v>
      </c>
    </row>
    <row r="21" spans="2:8" x14ac:dyDescent="0.25">
      <c r="B21" s="43" t="s">
        <v>56</v>
      </c>
      <c r="C21" s="44">
        <v>99.6</v>
      </c>
      <c r="D21" s="44">
        <v>67</v>
      </c>
      <c r="E21" s="44">
        <v>53.3</v>
      </c>
      <c r="F21" s="44">
        <v>43.4</v>
      </c>
      <c r="G21" s="44">
        <v>38.6</v>
      </c>
      <c r="H21" s="44">
        <v>58.8</v>
      </c>
    </row>
    <row r="22" spans="2:8" x14ac:dyDescent="0.25">
      <c r="B22" s="43" t="s">
        <v>18</v>
      </c>
      <c r="C22" s="44">
        <v>326.39999999999998</v>
      </c>
      <c r="D22" s="44">
        <v>225</v>
      </c>
      <c r="E22" s="44">
        <v>174.3</v>
      </c>
      <c r="F22" s="44">
        <v>157.30000000000001</v>
      </c>
      <c r="G22" s="44">
        <v>141.19999999999999</v>
      </c>
      <c r="H22" s="44">
        <v>192.1</v>
      </c>
    </row>
    <row r="23" spans="2:8" x14ac:dyDescent="0.25">
      <c r="B23" s="43" t="s">
        <v>19</v>
      </c>
      <c r="C23" s="44">
        <v>71.400000000000006</v>
      </c>
      <c r="D23" s="44">
        <v>45</v>
      </c>
      <c r="E23" s="44">
        <v>34.200000000000003</v>
      </c>
      <c r="F23" s="44">
        <v>29.7</v>
      </c>
      <c r="G23" s="44">
        <v>26.6</v>
      </c>
      <c r="H23" s="44">
        <v>40.200000000000003</v>
      </c>
    </row>
    <row r="24" spans="2:8" x14ac:dyDescent="0.25">
      <c r="B24" s="43" t="s">
        <v>20</v>
      </c>
      <c r="C24" s="44">
        <v>101.4</v>
      </c>
      <c r="D24" s="44">
        <v>109.1</v>
      </c>
      <c r="E24" s="44">
        <v>123.5</v>
      </c>
      <c r="F24" s="44">
        <v>117.4</v>
      </c>
      <c r="G24" s="44">
        <v>128.30000000000001</v>
      </c>
      <c r="H24" s="44">
        <v>139.5</v>
      </c>
    </row>
    <row r="25" spans="2:8" x14ac:dyDescent="0.25">
      <c r="B25" s="43" t="s">
        <v>9</v>
      </c>
      <c r="C25" s="44">
        <v>68.3</v>
      </c>
      <c r="D25" s="44">
        <v>56.4</v>
      </c>
      <c r="E25" s="44">
        <v>52</v>
      </c>
      <c r="F25" s="44">
        <v>61.6</v>
      </c>
      <c r="G25" s="44">
        <v>61.7</v>
      </c>
      <c r="H25" s="44">
        <v>66.099999999999994</v>
      </c>
    </row>
    <row r="26" spans="2:8" x14ac:dyDescent="0.25">
      <c r="B26" s="43" t="s">
        <v>21</v>
      </c>
      <c r="C26" s="44">
        <v>261.7</v>
      </c>
      <c r="D26" s="44">
        <v>165.5</v>
      </c>
      <c r="E26" s="44">
        <v>146.80000000000001</v>
      </c>
      <c r="F26" s="44">
        <v>138.4</v>
      </c>
      <c r="G26" s="44">
        <v>146</v>
      </c>
      <c r="H26" s="44">
        <v>178.3</v>
      </c>
    </row>
    <row r="27" spans="2:8" x14ac:dyDescent="0.25">
      <c r="B27" s="43" t="s">
        <v>22</v>
      </c>
      <c r="C27" s="44">
        <v>145.9</v>
      </c>
      <c r="D27" s="44">
        <v>114.9</v>
      </c>
      <c r="E27" s="44">
        <v>120</v>
      </c>
      <c r="F27" s="44">
        <v>102.7</v>
      </c>
      <c r="G27" s="44">
        <v>102.3</v>
      </c>
      <c r="H27" s="44">
        <v>129.9</v>
      </c>
    </row>
    <row r="28" spans="2:8" x14ac:dyDescent="0.25">
      <c r="B28" s="43" t="s">
        <v>23</v>
      </c>
      <c r="C28" s="44">
        <v>1580</v>
      </c>
      <c r="D28" s="44">
        <v>1407.2</v>
      </c>
      <c r="E28" s="44">
        <v>1318.3</v>
      </c>
      <c r="F28" s="44">
        <v>1480.2</v>
      </c>
      <c r="G28" s="44">
        <v>1209.2</v>
      </c>
      <c r="H28" s="44">
        <v>1580.4</v>
      </c>
    </row>
    <row r="29" spans="2:8" x14ac:dyDescent="0.25">
      <c r="B29" s="43" t="s">
        <v>25</v>
      </c>
      <c r="C29" s="44">
        <v>62.1</v>
      </c>
      <c r="D29" s="44">
        <v>57.1</v>
      </c>
      <c r="E29" s="44">
        <v>52.3</v>
      </c>
      <c r="F29" s="44">
        <v>34.799999999999997</v>
      </c>
      <c r="G29" s="44">
        <v>35.700000000000003</v>
      </c>
      <c r="H29" s="44">
        <v>54.1</v>
      </c>
    </row>
    <row r="30" spans="2:8" x14ac:dyDescent="0.25">
      <c r="B30" s="43" t="s">
        <v>57</v>
      </c>
      <c r="C30" s="44">
        <v>25</v>
      </c>
      <c r="D30" s="44">
        <v>18.7</v>
      </c>
      <c r="E30" s="44">
        <v>15.7</v>
      </c>
      <c r="F30" s="44">
        <v>14.2</v>
      </c>
      <c r="G30" s="44">
        <v>12.9</v>
      </c>
      <c r="H30" s="44">
        <v>19.7</v>
      </c>
    </row>
    <row r="31" spans="2:8" x14ac:dyDescent="0.25">
      <c r="B31" s="43" t="s">
        <v>24</v>
      </c>
      <c r="C31" s="44">
        <v>31.3</v>
      </c>
      <c r="D31" s="44">
        <v>17.2</v>
      </c>
      <c r="E31" s="44">
        <v>17.8</v>
      </c>
      <c r="F31" s="44">
        <v>17.2</v>
      </c>
      <c r="G31" s="44">
        <v>17.2</v>
      </c>
      <c r="H31" s="44">
        <v>17.8</v>
      </c>
    </row>
    <row r="32" spans="2:8" x14ac:dyDescent="0.25">
      <c r="B32" s="43" t="s">
        <v>58</v>
      </c>
      <c r="C32" s="44">
        <v>3.2</v>
      </c>
      <c r="D32" s="44">
        <v>0.8</v>
      </c>
      <c r="E32" s="44">
        <v>0.8</v>
      </c>
      <c r="F32" s="44">
        <v>5.4</v>
      </c>
      <c r="G32" s="44">
        <v>5.6</v>
      </c>
      <c r="H32" s="44">
        <v>5.7</v>
      </c>
    </row>
    <row r="33" spans="2:8" x14ac:dyDescent="0.25">
      <c r="B33" s="43" t="s">
        <v>26</v>
      </c>
      <c r="C33" s="44">
        <v>956.2</v>
      </c>
      <c r="D33" s="44">
        <v>705.8</v>
      </c>
      <c r="E33" s="44">
        <v>630.4</v>
      </c>
      <c r="F33" s="44">
        <v>628.5</v>
      </c>
      <c r="G33" s="44">
        <v>614.9</v>
      </c>
      <c r="H33" s="44">
        <v>739.8</v>
      </c>
    </row>
    <row r="34" spans="2:8" x14ac:dyDescent="0.25">
      <c r="B34" s="43" t="s">
        <v>27</v>
      </c>
      <c r="C34" s="44">
        <v>536.6</v>
      </c>
      <c r="D34" s="44">
        <v>451.1</v>
      </c>
      <c r="E34" s="44">
        <v>390.4</v>
      </c>
      <c r="F34" s="44">
        <v>367.9</v>
      </c>
      <c r="G34" s="44">
        <v>387</v>
      </c>
      <c r="H34" s="44">
        <v>443.2</v>
      </c>
    </row>
    <row r="35" spans="2:8" x14ac:dyDescent="0.25">
      <c r="B35" s="43" t="s">
        <v>28</v>
      </c>
      <c r="C35" s="44">
        <v>160.80000000000001</v>
      </c>
      <c r="D35" s="44">
        <v>179.1</v>
      </c>
      <c r="E35" s="44">
        <v>193.6</v>
      </c>
      <c r="F35" s="44">
        <v>211.6</v>
      </c>
      <c r="G35" s="44">
        <v>210</v>
      </c>
      <c r="H35" s="44">
        <v>197</v>
      </c>
    </row>
    <row r="36" spans="2:8" x14ac:dyDescent="0.25">
      <c r="B36" s="43" t="s">
        <v>29</v>
      </c>
      <c r="C36" s="44">
        <v>316.8</v>
      </c>
      <c r="D36" s="44">
        <v>337.7</v>
      </c>
      <c r="E36" s="44">
        <v>316.8</v>
      </c>
      <c r="F36" s="44">
        <v>314.89999999999998</v>
      </c>
      <c r="G36" s="44">
        <v>320.2</v>
      </c>
      <c r="H36" s="44">
        <v>316.8</v>
      </c>
    </row>
    <row r="37" spans="2:8" x14ac:dyDescent="0.25">
      <c r="B37" s="43" t="s">
        <v>30</v>
      </c>
      <c r="C37" s="44">
        <v>33</v>
      </c>
      <c r="D37" s="44">
        <v>33</v>
      </c>
      <c r="E37" s="44">
        <v>33</v>
      </c>
      <c r="F37" s="44">
        <v>33</v>
      </c>
      <c r="G37" s="44">
        <v>33</v>
      </c>
      <c r="H37" s="44">
        <v>33</v>
      </c>
    </row>
    <row r="38" spans="2:8" x14ac:dyDescent="0.25">
      <c r="B38" s="43" t="s">
        <v>34</v>
      </c>
      <c r="C38" s="44">
        <v>21.7</v>
      </c>
      <c r="D38" s="44">
        <v>18.2</v>
      </c>
      <c r="E38" s="44">
        <v>16.8</v>
      </c>
      <c r="F38" s="44">
        <v>16.100000000000001</v>
      </c>
      <c r="G38" s="44">
        <v>16.3</v>
      </c>
      <c r="H38" s="44">
        <v>19</v>
      </c>
    </row>
    <row r="39" spans="2:8" x14ac:dyDescent="0.25">
      <c r="B39" s="43" t="s">
        <v>32</v>
      </c>
      <c r="C39" s="44">
        <v>24.2</v>
      </c>
      <c r="D39" s="44">
        <v>19.7</v>
      </c>
      <c r="E39" s="44">
        <v>17.899999999999999</v>
      </c>
      <c r="F39" s="44">
        <v>16.7</v>
      </c>
      <c r="G39" s="44">
        <v>17.100000000000001</v>
      </c>
      <c r="H39" s="44">
        <v>21.2</v>
      </c>
    </row>
    <row r="40" spans="2:8" x14ac:dyDescent="0.25">
      <c r="B40" s="43" t="s">
        <v>31</v>
      </c>
      <c r="C40" s="44">
        <v>122.5</v>
      </c>
      <c r="D40" s="44">
        <v>87.2</v>
      </c>
      <c r="E40" s="44">
        <v>72.5</v>
      </c>
      <c r="F40" s="44">
        <v>71.099999999999994</v>
      </c>
      <c r="G40" s="44">
        <v>70.7</v>
      </c>
      <c r="H40" s="44">
        <v>82.5</v>
      </c>
    </row>
    <row r="41" spans="2:8" x14ac:dyDescent="0.25">
      <c r="B41" s="43" t="s">
        <v>35</v>
      </c>
      <c r="C41" s="44">
        <v>2223.4</v>
      </c>
      <c r="D41" s="44">
        <v>1685.4</v>
      </c>
      <c r="E41" s="44">
        <v>1346.5</v>
      </c>
      <c r="F41" s="44">
        <v>1222.5</v>
      </c>
      <c r="G41" s="44">
        <v>1215.8</v>
      </c>
      <c r="H41" s="44">
        <v>1398.8</v>
      </c>
    </row>
    <row r="42" spans="2:8" x14ac:dyDescent="0.25">
      <c r="B42" s="43" t="s">
        <v>59</v>
      </c>
      <c r="C42" s="44">
        <v>41</v>
      </c>
      <c r="D42" s="44">
        <v>31.1</v>
      </c>
      <c r="E42" s="44">
        <v>29.4</v>
      </c>
      <c r="F42" s="44">
        <v>22.9</v>
      </c>
      <c r="G42" s="44">
        <v>24.8</v>
      </c>
      <c r="H42" s="44">
        <v>26.5</v>
      </c>
    </row>
    <row r="44" spans="2:8" x14ac:dyDescent="0.25">
      <c r="B44" s="45" t="s">
        <v>48</v>
      </c>
      <c r="C44" s="46">
        <f>+SUM(Demand_per_country[APR])</f>
        <v>12876.199999999999</v>
      </c>
      <c r="D44" s="46">
        <f>+SUM(Demand_per_country[MAY])</f>
        <v>10251.300000000003</v>
      </c>
      <c r="E44" s="46">
        <f>+SUM(Demand_per_country[JUN])</f>
        <v>9067.5000000000018</v>
      </c>
      <c r="F44" s="46">
        <f>+SUM(Demand_per_country[JUL])</f>
        <v>8821.9999999999982</v>
      </c>
      <c r="G44" s="46">
        <f>+SUM(Demand_per_country[AUG])</f>
        <v>8371.6999999999971</v>
      </c>
      <c r="H44" s="46">
        <f>+SUM(Demand_per_country[SEP])</f>
        <v>9791.8000000000011</v>
      </c>
    </row>
    <row r="46" spans="2:8" x14ac:dyDescent="0.25">
      <c r="B46" s="59" t="s">
        <v>74</v>
      </c>
      <c r="C46" s="59"/>
      <c r="D46" s="59"/>
      <c r="E46" s="59"/>
      <c r="F46" s="59"/>
    </row>
    <row r="47" spans="2:8" x14ac:dyDescent="0.25">
      <c r="B47" s="9" t="s">
        <v>73</v>
      </c>
      <c r="C47" s="25"/>
      <c r="D47" s="25"/>
      <c r="E47" s="47"/>
      <c r="F47" s="25"/>
    </row>
    <row r="48" spans="2:8" x14ac:dyDescent="0.25">
      <c r="B48" s="9" t="s">
        <v>75</v>
      </c>
      <c r="C48" s="25"/>
      <c r="D48" s="25"/>
      <c r="E48" s="47"/>
      <c r="F48" s="25"/>
    </row>
    <row r="49" spans="2:6" x14ac:dyDescent="0.25">
      <c r="B49" s="9" t="s">
        <v>75</v>
      </c>
      <c r="C49" s="25" t="s">
        <v>72</v>
      </c>
      <c r="D49" s="25"/>
      <c r="E49" s="47"/>
      <c r="F49" s="25"/>
    </row>
  </sheetData>
  <mergeCells count="1">
    <mergeCell ref="B46:F46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D45D9-CBB0-421B-B13C-D87299B8040E}">
  <dimension ref="A2:T89"/>
  <sheetViews>
    <sheetView showGridLines="0" zoomScale="85" zoomScaleNormal="85" workbookViewId="0">
      <selection activeCell="Y15" sqref="Y15"/>
    </sheetView>
  </sheetViews>
  <sheetFormatPr defaultRowHeight="15.75" x14ac:dyDescent="0.25"/>
  <cols>
    <col min="1" max="2" width="9.140625" style="25"/>
    <col min="3" max="4" width="11.85546875" style="25" customWidth="1"/>
    <col min="5" max="5" width="11.85546875" style="47" customWidth="1"/>
    <col min="6" max="7" width="11.85546875" style="25" customWidth="1"/>
    <col min="8" max="8" width="11.85546875" style="47" customWidth="1"/>
    <col min="9" max="10" width="11.85546875" style="25" customWidth="1"/>
    <col min="11" max="11" width="11.85546875" style="47" customWidth="1"/>
    <col min="12" max="13" width="11.85546875" style="25" customWidth="1"/>
    <col min="14" max="14" width="11.85546875" style="47" customWidth="1"/>
    <col min="15" max="16" width="11.85546875" style="25" customWidth="1"/>
    <col min="17" max="17" width="11.85546875" style="47" customWidth="1"/>
    <col min="18" max="19" width="11.85546875" style="25" customWidth="1"/>
    <col min="20" max="20" width="11.85546875" style="47" customWidth="1"/>
    <col min="21" max="16384" width="9.140625" style="25"/>
  </cols>
  <sheetData>
    <row r="2" spans="1:20" s="38" customFormat="1" ht="15" customHeight="1" x14ac:dyDescent="0.25">
      <c r="A2" s="51" t="s">
        <v>71</v>
      </c>
    </row>
    <row r="3" spans="1:20" x14ac:dyDescent="0.25">
      <c r="B3" s="48"/>
    </row>
    <row r="4" spans="1:20" x14ac:dyDescent="0.25">
      <c r="B4" s="61" t="s">
        <v>61</v>
      </c>
      <c r="C4" s="63" t="s">
        <v>62</v>
      </c>
      <c r="D4" s="60"/>
      <c r="E4" s="64"/>
      <c r="F4" s="63" t="s">
        <v>63</v>
      </c>
      <c r="G4" s="60"/>
      <c r="H4" s="64"/>
      <c r="I4" s="63" t="s">
        <v>64</v>
      </c>
      <c r="J4" s="60"/>
      <c r="K4" s="64"/>
      <c r="L4" s="63" t="s">
        <v>65</v>
      </c>
      <c r="M4" s="60"/>
      <c r="N4" s="64"/>
      <c r="O4" s="63" t="s">
        <v>66</v>
      </c>
      <c r="P4" s="60"/>
      <c r="Q4" s="64"/>
      <c r="R4" s="60" t="s">
        <v>67</v>
      </c>
      <c r="S4" s="60"/>
      <c r="T4" s="60"/>
    </row>
    <row r="5" spans="1:20" x14ac:dyDescent="0.25">
      <c r="B5" s="62"/>
      <c r="C5" s="10" t="s">
        <v>68</v>
      </c>
      <c r="D5" s="11" t="s">
        <v>69</v>
      </c>
      <c r="E5" s="12" t="s">
        <v>48</v>
      </c>
      <c r="F5" s="10" t="s">
        <v>68</v>
      </c>
      <c r="G5" s="11" t="s">
        <v>69</v>
      </c>
      <c r="H5" s="12" t="s">
        <v>48</v>
      </c>
      <c r="I5" s="10" t="s">
        <v>68</v>
      </c>
      <c r="J5" s="11" t="s">
        <v>69</v>
      </c>
      <c r="K5" s="12" t="s">
        <v>48</v>
      </c>
      <c r="L5" s="10" t="s">
        <v>68</v>
      </c>
      <c r="M5" s="11" t="s">
        <v>69</v>
      </c>
      <c r="N5" s="12" t="s">
        <v>48</v>
      </c>
      <c r="O5" s="10" t="s">
        <v>68</v>
      </c>
      <c r="P5" s="11" t="s">
        <v>69</v>
      </c>
      <c r="Q5" s="12" t="s">
        <v>48</v>
      </c>
      <c r="R5" s="10" t="s">
        <v>68</v>
      </c>
      <c r="S5" s="11" t="s">
        <v>69</v>
      </c>
      <c r="T5" s="12" t="s">
        <v>48</v>
      </c>
    </row>
    <row r="6" spans="1:20" x14ac:dyDescent="0.25">
      <c r="B6" s="3" t="s">
        <v>6</v>
      </c>
      <c r="C6" s="13"/>
      <c r="D6" s="14"/>
      <c r="E6" s="15">
        <f>+'[1]Demand per country'!B2</f>
        <v>240.4</v>
      </c>
      <c r="F6" s="13"/>
      <c r="G6" s="14"/>
      <c r="H6" s="15">
        <f>+'[1]Demand per country'!C2</f>
        <v>174.6</v>
      </c>
      <c r="I6" s="13"/>
      <c r="J6" s="14"/>
      <c r="K6" s="15">
        <f>+'[1]Demand per country'!D2</f>
        <v>139.9</v>
      </c>
      <c r="L6" s="13"/>
      <c r="M6" s="14"/>
      <c r="N6" s="15">
        <f>+'[1]Demand per country'!E2</f>
        <v>145.4</v>
      </c>
      <c r="O6" s="13"/>
      <c r="P6" s="14"/>
      <c r="Q6" s="15">
        <f>+'[1]Demand per country'!F2</f>
        <v>150</v>
      </c>
      <c r="R6" s="13"/>
      <c r="S6" s="14"/>
      <c r="T6" s="15">
        <f>+'[1]Demand per country'!G2</f>
        <v>187.4</v>
      </c>
    </row>
    <row r="7" spans="1:20" x14ac:dyDescent="0.25">
      <c r="B7" s="3" t="s">
        <v>51</v>
      </c>
      <c r="C7" s="16">
        <v>4.5</v>
      </c>
      <c r="D7" s="17">
        <v>0</v>
      </c>
      <c r="E7" s="18">
        <f t="shared" ref="E7:E31" si="0">+C7+D7</f>
        <v>4.5</v>
      </c>
      <c r="F7" s="16">
        <v>1.86</v>
      </c>
      <c r="G7" s="17">
        <v>0</v>
      </c>
      <c r="H7" s="18">
        <f t="shared" ref="H7:H31" si="1">+F7+G7</f>
        <v>1.86</v>
      </c>
      <c r="I7" s="16">
        <v>1.5</v>
      </c>
      <c r="J7" s="17">
        <v>0</v>
      </c>
      <c r="K7" s="18">
        <f t="shared" ref="K7:K31" si="2">+I7+J7</f>
        <v>1.5</v>
      </c>
      <c r="L7" s="16">
        <v>1.5</v>
      </c>
      <c r="M7" s="17">
        <v>0</v>
      </c>
      <c r="N7" s="18">
        <f t="shared" ref="N7:N31" si="3">+L7+M7</f>
        <v>1.5</v>
      </c>
      <c r="O7" s="16">
        <v>1.5</v>
      </c>
      <c r="P7" s="17">
        <v>0</v>
      </c>
      <c r="Q7" s="18">
        <f t="shared" ref="Q7:Q31" si="4">+O7+P7</f>
        <v>1.5</v>
      </c>
      <c r="R7" s="16">
        <v>1.85</v>
      </c>
      <c r="S7" s="17">
        <v>0</v>
      </c>
      <c r="T7" s="18">
        <f t="shared" ref="T7:T31" si="5">+R7+S7</f>
        <v>1.85</v>
      </c>
    </row>
    <row r="8" spans="1:20" x14ac:dyDescent="0.25">
      <c r="B8" s="3" t="s">
        <v>52</v>
      </c>
      <c r="C8" s="13">
        <v>237.345778</v>
      </c>
      <c r="D8" s="14">
        <v>135.95386999999999</v>
      </c>
      <c r="E8" s="15">
        <f t="shared" si="0"/>
        <v>373.29964799999999</v>
      </c>
      <c r="F8" s="13">
        <v>174.86544499999999</v>
      </c>
      <c r="G8" s="14">
        <v>107.35764500000001</v>
      </c>
      <c r="H8" s="15">
        <f t="shared" si="1"/>
        <v>282.22309000000001</v>
      </c>
      <c r="I8" s="13">
        <v>155.597553</v>
      </c>
      <c r="J8" s="14">
        <v>98.063316</v>
      </c>
      <c r="K8" s="15">
        <f t="shared" si="2"/>
        <v>253.66086899999999</v>
      </c>
      <c r="L8" s="13">
        <v>141.32527400000001</v>
      </c>
      <c r="M8" s="14">
        <v>98.179830999999993</v>
      </c>
      <c r="N8" s="15">
        <f t="shared" si="3"/>
        <v>239.50510500000001</v>
      </c>
      <c r="O8" s="13">
        <v>146.14993200000001</v>
      </c>
      <c r="P8" s="14">
        <v>98.327757000000005</v>
      </c>
      <c r="Q8" s="15">
        <f t="shared" si="4"/>
        <v>244.477689</v>
      </c>
      <c r="R8" s="13">
        <v>164.89074099999999</v>
      </c>
      <c r="S8" s="14">
        <v>121.196713</v>
      </c>
      <c r="T8" s="15">
        <f t="shared" si="5"/>
        <v>286.08745399999998</v>
      </c>
    </row>
    <row r="9" spans="1:20" x14ac:dyDescent="0.25">
      <c r="B9" s="3" t="s">
        <v>53</v>
      </c>
      <c r="C9" s="16">
        <v>135.07663500000001</v>
      </c>
      <c r="D9" s="17">
        <v>0</v>
      </c>
      <c r="E9" s="18">
        <f t="shared" si="0"/>
        <v>135.07663500000001</v>
      </c>
      <c r="F9" s="16">
        <v>78.425111000000001</v>
      </c>
      <c r="G9" s="17">
        <v>0</v>
      </c>
      <c r="H9" s="18">
        <f t="shared" si="1"/>
        <v>78.425111000000001</v>
      </c>
      <c r="I9" s="16">
        <v>56.532594000000003</v>
      </c>
      <c r="J9" s="17">
        <v>0</v>
      </c>
      <c r="K9" s="18">
        <f t="shared" si="2"/>
        <v>56.532594000000003</v>
      </c>
      <c r="L9" s="16">
        <v>47.170611000000001</v>
      </c>
      <c r="M9" s="17">
        <v>0</v>
      </c>
      <c r="N9" s="18">
        <f t="shared" si="3"/>
        <v>47.170611000000001</v>
      </c>
      <c r="O9" s="16">
        <v>50.317304999999998</v>
      </c>
      <c r="P9" s="17">
        <v>0</v>
      </c>
      <c r="Q9" s="18">
        <f t="shared" si="4"/>
        <v>50.317304999999998</v>
      </c>
      <c r="R9" s="16">
        <v>64.589443000000003</v>
      </c>
      <c r="S9" s="17">
        <v>0</v>
      </c>
      <c r="T9" s="18">
        <f t="shared" si="5"/>
        <v>64.589443000000003</v>
      </c>
    </row>
    <row r="10" spans="1:20" x14ac:dyDescent="0.25">
      <c r="B10" s="3" t="s">
        <v>43</v>
      </c>
      <c r="C10" s="13">
        <v>60.62</v>
      </c>
      <c r="D10" s="14">
        <v>25.98</v>
      </c>
      <c r="E10" s="15">
        <f t="shared" si="0"/>
        <v>86.6</v>
      </c>
      <c r="F10" s="13">
        <v>49.14</v>
      </c>
      <c r="G10" s="14">
        <v>21.06</v>
      </c>
      <c r="H10" s="15">
        <f t="shared" si="1"/>
        <v>70.2</v>
      </c>
      <c r="I10" s="13">
        <v>49.42</v>
      </c>
      <c r="J10" s="14">
        <v>21.18</v>
      </c>
      <c r="K10" s="15">
        <f t="shared" si="2"/>
        <v>70.599999999999994</v>
      </c>
      <c r="L10" s="13">
        <v>39.409999999999997</v>
      </c>
      <c r="M10" s="14">
        <v>16.89</v>
      </c>
      <c r="N10" s="15">
        <f t="shared" si="3"/>
        <v>56.3</v>
      </c>
      <c r="O10" s="13">
        <v>36.54</v>
      </c>
      <c r="P10" s="14">
        <v>15.66</v>
      </c>
      <c r="Q10" s="15">
        <f t="shared" si="4"/>
        <v>52.2</v>
      </c>
      <c r="R10" s="13">
        <v>42.77</v>
      </c>
      <c r="S10" s="14">
        <v>18.329999999999998</v>
      </c>
      <c r="T10" s="15">
        <f t="shared" si="5"/>
        <v>61.1</v>
      </c>
    </row>
    <row r="11" spans="1:20" x14ac:dyDescent="0.25">
      <c r="B11" s="3" t="s">
        <v>54</v>
      </c>
      <c r="C11" s="16">
        <v>96.568382999999997</v>
      </c>
      <c r="D11" s="17">
        <v>0</v>
      </c>
      <c r="E11" s="18">
        <f t="shared" si="0"/>
        <v>96.568382999999997</v>
      </c>
      <c r="F11" s="16">
        <v>66.548113000000001</v>
      </c>
      <c r="G11" s="17">
        <v>0</v>
      </c>
      <c r="H11" s="18">
        <f t="shared" si="1"/>
        <v>66.548113000000001</v>
      </c>
      <c r="I11" s="16">
        <v>42.400660000000002</v>
      </c>
      <c r="J11" s="17">
        <v>0</v>
      </c>
      <c r="K11" s="18">
        <f t="shared" si="2"/>
        <v>42.400660000000002</v>
      </c>
      <c r="L11" s="16">
        <v>34.55209</v>
      </c>
      <c r="M11" s="17">
        <v>0</v>
      </c>
      <c r="N11" s="18">
        <f t="shared" si="3"/>
        <v>34.55209</v>
      </c>
      <c r="O11" s="16">
        <v>36.342288000000003</v>
      </c>
      <c r="P11" s="17">
        <v>0</v>
      </c>
      <c r="Q11" s="18">
        <f t="shared" si="4"/>
        <v>36.342288000000003</v>
      </c>
      <c r="R11" s="16">
        <v>60.772691999999999</v>
      </c>
      <c r="S11" s="17">
        <v>0</v>
      </c>
      <c r="T11" s="18">
        <f t="shared" si="5"/>
        <v>60.772691999999999</v>
      </c>
    </row>
    <row r="12" spans="1:20" x14ac:dyDescent="0.25">
      <c r="B12" s="3" t="s">
        <v>11</v>
      </c>
      <c r="C12" s="13">
        <v>219</v>
      </c>
      <c r="D12" s="14">
        <v>5</v>
      </c>
      <c r="E12" s="15">
        <f t="shared" si="0"/>
        <v>224</v>
      </c>
      <c r="F12" s="13">
        <v>142</v>
      </c>
      <c r="G12" s="14">
        <v>3</v>
      </c>
      <c r="H12" s="15">
        <f t="shared" si="1"/>
        <v>145</v>
      </c>
      <c r="I12" s="13">
        <v>109</v>
      </c>
      <c r="J12" s="14">
        <v>3</v>
      </c>
      <c r="K12" s="15">
        <f t="shared" si="2"/>
        <v>112</v>
      </c>
      <c r="L12" s="13">
        <v>78</v>
      </c>
      <c r="M12" s="14">
        <v>3</v>
      </c>
      <c r="N12" s="15">
        <f t="shared" si="3"/>
        <v>81</v>
      </c>
      <c r="O12" s="13">
        <v>95</v>
      </c>
      <c r="P12" s="14">
        <v>3</v>
      </c>
      <c r="Q12" s="15">
        <f t="shared" si="4"/>
        <v>98</v>
      </c>
      <c r="R12" s="13">
        <v>132</v>
      </c>
      <c r="S12" s="14">
        <v>3</v>
      </c>
      <c r="T12" s="15">
        <f t="shared" si="5"/>
        <v>135</v>
      </c>
    </row>
    <row r="13" spans="1:20" x14ac:dyDescent="0.25">
      <c r="B13" s="3" t="s">
        <v>44</v>
      </c>
      <c r="C13" s="16">
        <v>941.29</v>
      </c>
      <c r="D13" s="17">
        <v>156.08000000000001</v>
      </c>
      <c r="E13" s="18">
        <f t="shared" si="0"/>
        <v>1097.3699999999999</v>
      </c>
      <c r="F13" s="16">
        <v>842.31</v>
      </c>
      <c r="G13" s="17">
        <v>139.66999999999999</v>
      </c>
      <c r="H13" s="18">
        <f t="shared" si="1"/>
        <v>981.9799999999999</v>
      </c>
      <c r="I13" s="16">
        <v>787.39</v>
      </c>
      <c r="J13" s="17">
        <v>130.56</v>
      </c>
      <c r="K13" s="18">
        <f t="shared" si="2"/>
        <v>917.95</v>
      </c>
      <c r="L13" s="16">
        <v>770.64</v>
      </c>
      <c r="M13" s="17">
        <v>127.78</v>
      </c>
      <c r="N13" s="18">
        <f t="shared" si="3"/>
        <v>898.42</v>
      </c>
      <c r="O13" s="16">
        <v>715.45</v>
      </c>
      <c r="P13" s="17">
        <v>118.63</v>
      </c>
      <c r="Q13" s="18">
        <f t="shared" si="4"/>
        <v>834.08</v>
      </c>
      <c r="R13" s="16">
        <v>714.45</v>
      </c>
      <c r="S13" s="17">
        <v>118.46</v>
      </c>
      <c r="T13" s="18">
        <f t="shared" si="5"/>
        <v>832.91000000000008</v>
      </c>
    </row>
    <row r="14" spans="1:20" x14ac:dyDescent="0.25">
      <c r="B14" s="3" t="s">
        <v>45</v>
      </c>
      <c r="C14" s="13">
        <v>177.55</v>
      </c>
      <c r="D14" s="14">
        <v>29.44</v>
      </c>
      <c r="E14" s="15">
        <f t="shared" si="0"/>
        <v>206.99</v>
      </c>
      <c r="F14" s="13">
        <v>128.22999999999999</v>
      </c>
      <c r="G14" s="14">
        <v>21.26</v>
      </c>
      <c r="H14" s="15">
        <f t="shared" si="1"/>
        <v>149.48999999999998</v>
      </c>
      <c r="I14" s="13">
        <v>108.05</v>
      </c>
      <c r="J14" s="14">
        <v>17.920000000000002</v>
      </c>
      <c r="K14" s="15">
        <f t="shared" si="2"/>
        <v>125.97</v>
      </c>
      <c r="L14" s="13">
        <v>105.75</v>
      </c>
      <c r="M14" s="14">
        <v>17.54</v>
      </c>
      <c r="N14" s="15">
        <f t="shared" si="3"/>
        <v>123.28999999999999</v>
      </c>
      <c r="O14" s="13">
        <v>98.18</v>
      </c>
      <c r="P14" s="14">
        <v>16.28</v>
      </c>
      <c r="Q14" s="15">
        <f t="shared" si="4"/>
        <v>114.46000000000001</v>
      </c>
      <c r="R14" s="13">
        <v>109.05</v>
      </c>
      <c r="S14" s="14">
        <v>18.079999999999998</v>
      </c>
      <c r="T14" s="15">
        <f t="shared" si="5"/>
        <v>127.13</v>
      </c>
    </row>
    <row r="15" spans="1:20" x14ac:dyDescent="0.25">
      <c r="B15" s="3" t="s">
        <v>46</v>
      </c>
      <c r="C15" s="16">
        <v>852.06</v>
      </c>
      <c r="D15" s="17">
        <v>141.28</v>
      </c>
      <c r="E15" s="18">
        <f t="shared" si="0"/>
        <v>993.33999999999992</v>
      </c>
      <c r="F15" s="16">
        <v>613.32000000000005</v>
      </c>
      <c r="G15" s="17">
        <v>101.7</v>
      </c>
      <c r="H15" s="18">
        <f t="shared" si="1"/>
        <v>715.0200000000001</v>
      </c>
      <c r="I15" s="16">
        <v>515.83000000000004</v>
      </c>
      <c r="J15" s="17">
        <v>85.53</v>
      </c>
      <c r="K15" s="18">
        <f t="shared" si="2"/>
        <v>601.36</v>
      </c>
      <c r="L15" s="16">
        <v>504.86</v>
      </c>
      <c r="M15" s="17">
        <v>83.71</v>
      </c>
      <c r="N15" s="18">
        <f t="shared" si="3"/>
        <v>588.57000000000005</v>
      </c>
      <c r="O15" s="16">
        <v>468.7</v>
      </c>
      <c r="P15" s="17">
        <v>77.72</v>
      </c>
      <c r="Q15" s="18">
        <f t="shared" si="4"/>
        <v>546.41999999999996</v>
      </c>
      <c r="R15" s="16">
        <v>521.61</v>
      </c>
      <c r="S15" s="17">
        <v>86.49</v>
      </c>
      <c r="T15" s="18">
        <f t="shared" si="5"/>
        <v>608.1</v>
      </c>
    </row>
    <row r="16" spans="1:20" x14ac:dyDescent="0.25">
      <c r="B16" s="3" t="s">
        <v>47</v>
      </c>
      <c r="C16" s="13">
        <v>359.38</v>
      </c>
      <c r="D16" s="14">
        <v>59.59</v>
      </c>
      <c r="E16" s="15">
        <f t="shared" si="0"/>
        <v>418.97</v>
      </c>
      <c r="F16" s="13">
        <v>265.88</v>
      </c>
      <c r="G16" s="14">
        <v>44.09</v>
      </c>
      <c r="H16" s="15">
        <f t="shared" si="1"/>
        <v>309.97000000000003</v>
      </c>
      <c r="I16" s="13">
        <v>227.07</v>
      </c>
      <c r="J16" s="14">
        <v>37.65</v>
      </c>
      <c r="K16" s="15">
        <f t="shared" si="2"/>
        <v>264.71999999999997</v>
      </c>
      <c r="L16" s="13">
        <v>222.23</v>
      </c>
      <c r="M16" s="14">
        <v>36.85</v>
      </c>
      <c r="N16" s="15">
        <f t="shared" si="3"/>
        <v>259.08</v>
      </c>
      <c r="O16" s="13">
        <v>206.32</v>
      </c>
      <c r="P16" s="14">
        <v>34.21</v>
      </c>
      <c r="Q16" s="15">
        <f t="shared" si="4"/>
        <v>240.53</v>
      </c>
      <c r="R16" s="13">
        <v>226.04</v>
      </c>
      <c r="S16" s="14">
        <v>37.479999999999997</v>
      </c>
      <c r="T16" s="15">
        <f t="shared" si="5"/>
        <v>263.52</v>
      </c>
    </row>
    <row r="17" spans="2:20" x14ac:dyDescent="0.25">
      <c r="B17" s="3" t="s">
        <v>14</v>
      </c>
      <c r="C17" s="16">
        <v>75.072331000000005</v>
      </c>
      <c r="D17" s="17">
        <v>4.8021279999999997</v>
      </c>
      <c r="E17" s="18">
        <f t="shared" si="0"/>
        <v>79.874459000000002</v>
      </c>
      <c r="F17" s="16">
        <v>54.863852999999999</v>
      </c>
      <c r="G17" s="17">
        <v>3.509458</v>
      </c>
      <c r="H17" s="18">
        <f t="shared" si="1"/>
        <v>58.373311000000001</v>
      </c>
      <c r="I17" s="16">
        <v>43.068942999999997</v>
      </c>
      <c r="J17" s="17">
        <v>2.7549769999999998</v>
      </c>
      <c r="K17" s="18">
        <f t="shared" si="2"/>
        <v>45.823919999999994</v>
      </c>
      <c r="L17" s="16">
        <v>33.854962</v>
      </c>
      <c r="M17" s="17">
        <v>2.1655890000000002</v>
      </c>
      <c r="N17" s="18">
        <f t="shared" si="3"/>
        <v>36.020550999999998</v>
      </c>
      <c r="O17" s="16">
        <v>42.034916000000003</v>
      </c>
      <c r="P17" s="17">
        <v>2.6888339999999999</v>
      </c>
      <c r="Q17" s="18">
        <f t="shared" si="4"/>
        <v>44.723750000000003</v>
      </c>
      <c r="R17" s="16">
        <v>53.399317000000003</v>
      </c>
      <c r="S17" s="17">
        <v>3.4157769999999998</v>
      </c>
      <c r="T17" s="18">
        <f t="shared" si="5"/>
        <v>56.815094000000002</v>
      </c>
    </row>
    <row r="18" spans="2:20" x14ac:dyDescent="0.25">
      <c r="B18" s="3" t="s">
        <v>15</v>
      </c>
      <c r="C18" s="13">
        <v>14.431502</v>
      </c>
      <c r="D18" s="14">
        <v>0.29452</v>
      </c>
      <c r="E18" s="15">
        <f t="shared" si="0"/>
        <v>14.726022</v>
      </c>
      <c r="F18" s="13">
        <v>8.3152080000000002</v>
      </c>
      <c r="G18" s="14">
        <v>0.16969799999999999</v>
      </c>
      <c r="H18" s="15">
        <f t="shared" si="1"/>
        <v>8.4849060000000005</v>
      </c>
      <c r="I18" s="13">
        <v>6.1592529999999996</v>
      </c>
      <c r="J18" s="14">
        <v>0.12569900000000001</v>
      </c>
      <c r="K18" s="15">
        <f t="shared" si="2"/>
        <v>6.2849519999999997</v>
      </c>
      <c r="L18" s="13">
        <v>5.9086600000000002</v>
      </c>
      <c r="M18" s="14">
        <v>0.120584</v>
      </c>
      <c r="N18" s="15">
        <f t="shared" si="3"/>
        <v>6.0292440000000003</v>
      </c>
      <c r="O18" s="13">
        <v>6.1216229999999996</v>
      </c>
      <c r="P18" s="14">
        <v>0.124931</v>
      </c>
      <c r="Q18" s="15">
        <f t="shared" si="4"/>
        <v>6.2465539999999997</v>
      </c>
      <c r="R18" s="13">
        <v>7.5035809999999996</v>
      </c>
      <c r="S18" s="14">
        <v>0.15313399999999999</v>
      </c>
      <c r="T18" s="15">
        <f t="shared" si="5"/>
        <v>7.6567149999999993</v>
      </c>
    </row>
    <row r="19" spans="2:20" x14ac:dyDescent="0.25">
      <c r="B19" s="3" t="s">
        <v>33</v>
      </c>
      <c r="C19" s="16">
        <v>768.234689</v>
      </c>
      <c r="D19" s="17">
        <v>123.482269</v>
      </c>
      <c r="E19" s="18">
        <f t="shared" si="0"/>
        <v>891.71695799999998</v>
      </c>
      <c r="F19" s="16">
        <v>658.28123700000003</v>
      </c>
      <c r="G19" s="17">
        <v>161.87028100000001</v>
      </c>
      <c r="H19" s="18">
        <f t="shared" si="1"/>
        <v>820.15151800000001</v>
      </c>
      <c r="I19" s="16">
        <v>627.80098999999996</v>
      </c>
      <c r="J19" s="17">
        <v>204.031914</v>
      </c>
      <c r="K19" s="18">
        <f t="shared" si="2"/>
        <v>831.83290399999998</v>
      </c>
      <c r="L19" s="16">
        <v>596.29103899999996</v>
      </c>
      <c r="M19" s="17">
        <v>194.58476300000001</v>
      </c>
      <c r="N19" s="18">
        <f t="shared" si="3"/>
        <v>790.87580200000002</v>
      </c>
      <c r="O19" s="16">
        <v>552.71314900000004</v>
      </c>
      <c r="P19" s="17">
        <v>197.601235</v>
      </c>
      <c r="Q19" s="18">
        <f t="shared" si="4"/>
        <v>750.31438400000002</v>
      </c>
      <c r="R19" s="16">
        <v>656.23478799999998</v>
      </c>
      <c r="S19" s="17">
        <v>210.83687900000001</v>
      </c>
      <c r="T19" s="18">
        <f t="shared" si="5"/>
        <v>867.07166699999993</v>
      </c>
    </row>
    <row r="20" spans="2:20" x14ac:dyDescent="0.25">
      <c r="B20" s="3" t="s">
        <v>16</v>
      </c>
      <c r="C20" s="13">
        <v>47.2</v>
      </c>
      <c r="D20" s="14">
        <v>13.3</v>
      </c>
      <c r="E20" s="15">
        <f t="shared" si="0"/>
        <v>60.5</v>
      </c>
      <c r="F20" s="13">
        <v>35.200000000000003</v>
      </c>
      <c r="G20" s="14">
        <v>9.9</v>
      </c>
      <c r="H20" s="15">
        <f t="shared" si="1"/>
        <v>45.1</v>
      </c>
      <c r="I20" s="13">
        <v>35.700000000000003</v>
      </c>
      <c r="J20" s="14">
        <v>10.1</v>
      </c>
      <c r="K20" s="15">
        <f t="shared" si="2"/>
        <v>45.800000000000004</v>
      </c>
      <c r="L20" s="13">
        <v>35.5</v>
      </c>
      <c r="M20" s="14">
        <v>10</v>
      </c>
      <c r="N20" s="15">
        <f t="shared" si="3"/>
        <v>45.5</v>
      </c>
      <c r="O20" s="13">
        <v>33.1</v>
      </c>
      <c r="P20" s="14">
        <v>9.3000000000000007</v>
      </c>
      <c r="Q20" s="15">
        <f t="shared" si="4"/>
        <v>42.400000000000006</v>
      </c>
      <c r="R20" s="13">
        <v>28.2</v>
      </c>
      <c r="S20" s="14">
        <v>7.9</v>
      </c>
      <c r="T20" s="15">
        <f t="shared" si="5"/>
        <v>36.1</v>
      </c>
    </row>
    <row r="21" spans="2:20" x14ac:dyDescent="0.25">
      <c r="B21" s="3" t="s">
        <v>55</v>
      </c>
      <c r="C21" s="16">
        <v>683.94115699999998</v>
      </c>
      <c r="D21" s="17">
        <v>55.729286999999999</v>
      </c>
      <c r="E21" s="18">
        <f t="shared" si="0"/>
        <v>739.67044399999997</v>
      </c>
      <c r="F21" s="16">
        <v>485.33823100000001</v>
      </c>
      <c r="G21" s="17">
        <v>26.241493999999999</v>
      </c>
      <c r="H21" s="18">
        <f t="shared" si="1"/>
        <v>511.579725</v>
      </c>
      <c r="I21" s="16">
        <v>367.517358</v>
      </c>
      <c r="J21" s="17">
        <v>27.308306999999999</v>
      </c>
      <c r="K21" s="18">
        <f t="shared" si="2"/>
        <v>394.82566500000001</v>
      </c>
      <c r="L21" s="16">
        <v>318.62746199999998</v>
      </c>
      <c r="M21" s="17">
        <v>42.604421000000002</v>
      </c>
      <c r="N21" s="18">
        <f t="shared" si="3"/>
        <v>361.23188299999998</v>
      </c>
      <c r="O21" s="16">
        <v>292.83560699999998</v>
      </c>
      <c r="P21" s="17">
        <v>31.728974000000001</v>
      </c>
      <c r="Q21" s="18">
        <f t="shared" si="4"/>
        <v>324.56458099999998</v>
      </c>
      <c r="R21" s="16">
        <v>368.76862599999998</v>
      </c>
      <c r="S21" s="17">
        <v>66.529246999999998</v>
      </c>
      <c r="T21" s="18">
        <f t="shared" si="5"/>
        <v>435.29787299999998</v>
      </c>
    </row>
    <row r="22" spans="2:20" x14ac:dyDescent="0.25">
      <c r="B22" s="3" t="s">
        <v>56</v>
      </c>
      <c r="C22" s="13">
        <v>99.649238999999994</v>
      </c>
      <c r="D22" s="14">
        <v>0</v>
      </c>
      <c r="E22" s="15">
        <f t="shared" si="0"/>
        <v>99.649238999999994</v>
      </c>
      <c r="F22" s="13">
        <v>66.950552000000002</v>
      </c>
      <c r="G22" s="14">
        <v>0</v>
      </c>
      <c r="H22" s="15">
        <f t="shared" si="1"/>
        <v>66.950552000000002</v>
      </c>
      <c r="I22" s="13">
        <v>53.343271999999999</v>
      </c>
      <c r="J22" s="14">
        <v>0</v>
      </c>
      <c r="K22" s="15">
        <f t="shared" si="2"/>
        <v>53.343271999999999</v>
      </c>
      <c r="L22" s="13">
        <v>43.366489999999999</v>
      </c>
      <c r="M22" s="14">
        <v>0</v>
      </c>
      <c r="N22" s="15">
        <f t="shared" si="3"/>
        <v>43.366489999999999</v>
      </c>
      <c r="O22" s="13">
        <v>38.619889000000001</v>
      </c>
      <c r="P22" s="14">
        <v>0</v>
      </c>
      <c r="Q22" s="15">
        <f t="shared" si="4"/>
        <v>38.619889000000001</v>
      </c>
      <c r="R22" s="13">
        <v>58.786935999999997</v>
      </c>
      <c r="S22" s="14">
        <v>0</v>
      </c>
      <c r="T22" s="15">
        <f t="shared" si="5"/>
        <v>58.786935999999997</v>
      </c>
    </row>
    <row r="23" spans="2:20" x14ac:dyDescent="0.25">
      <c r="B23" s="3" t="s">
        <v>18</v>
      </c>
      <c r="C23" s="16">
        <v>301.80985500000003</v>
      </c>
      <c r="D23" s="17">
        <v>24.592244000000001</v>
      </c>
      <c r="E23" s="18">
        <f t="shared" si="0"/>
        <v>326.40209900000002</v>
      </c>
      <c r="F23" s="16">
        <v>213.44343699999999</v>
      </c>
      <c r="G23" s="17">
        <v>11.540559</v>
      </c>
      <c r="H23" s="18">
        <f t="shared" si="1"/>
        <v>224.98399599999999</v>
      </c>
      <c r="I23" s="16">
        <v>162.23321200000001</v>
      </c>
      <c r="J23" s="17">
        <v>12.054708</v>
      </c>
      <c r="K23" s="18">
        <f t="shared" si="2"/>
        <v>174.28792000000001</v>
      </c>
      <c r="L23" s="16">
        <v>138.78636299999999</v>
      </c>
      <c r="M23" s="17">
        <v>18.557448000000001</v>
      </c>
      <c r="N23" s="18">
        <f t="shared" si="3"/>
        <v>157.34381099999999</v>
      </c>
      <c r="O23" s="16">
        <v>127.431138</v>
      </c>
      <c r="P23" s="17">
        <v>13.807266</v>
      </c>
      <c r="Q23" s="18">
        <f t="shared" si="4"/>
        <v>141.238404</v>
      </c>
      <c r="R23" s="16">
        <v>162.77753000000001</v>
      </c>
      <c r="S23" s="17">
        <v>29.366561000000001</v>
      </c>
      <c r="T23" s="18">
        <f t="shared" si="5"/>
        <v>192.144091</v>
      </c>
    </row>
    <row r="24" spans="2:20" x14ac:dyDescent="0.25">
      <c r="B24" s="3" t="s">
        <v>19</v>
      </c>
      <c r="C24" s="13">
        <v>71.367469</v>
      </c>
      <c r="D24" s="14">
        <v>0</v>
      </c>
      <c r="E24" s="15">
        <f t="shared" si="0"/>
        <v>71.367469</v>
      </c>
      <c r="F24" s="13">
        <v>45.018154000000003</v>
      </c>
      <c r="G24" s="14">
        <v>0</v>
      </c>
      <c r="H24" s="15">
        <f t="shared" si="1"/>
        <v>45.018154000000003</v>
      </c>
      <c r="I24" s="13">
        <v>34.159829999999999</v>
      </c>
      <c r="J24" s="14">
        <v>0</v>
      </c>
      <c r="K24" s="15">
        <f t="shared" si="2"/>
        <v>34.159829999999999</v>
      </c>
      <c r="L24" s="13">
        <v>29.697838999999998</v>
      </c>
      <c r="M24" s="14">
        <v>0</v>
      </c>
      <c r="N24" s="15">
        <f t="shared" si="3"/>
        <v>29.697838999999998</v>
      </c>
      <c r="O24" s="13">
        <v>26.601267</v>
      </c>
      <c r="P24" s="14">
        <v>0</v>
      </c>
      <c r="Q24" s="15">
        <f t="shared" si="4"/>
        <v>26.601267</v>
      </c>
      <c r="R24" s="13">
        <v>40.157916</v>
      </c>
      <c r="S24" s="14">
        <v>0</v>
      </c>
      <c r="T24" s="15">
        <f t="shared" si="5"/>
        <v>40.157916</v>
      </c>
    </row>
    <row r="25" spans="2:20" x14ac:dyDescent="0.25">
      <c r="B25" s="3" t="s">
        <v>20</v>
      </c>
      <c r="C25" s="16">
        <v>36.984589</v>
      </c>
      <c r="D25" s="17">
        <v>64.416056999999995</v>
      </c>
      <c r="E25" s="18">
        <f t="shared" si="0"/>
        <v>101.40064599999999</v>
      </c>
      <c r="F25" s="16">
        <v>26.865621999999998</v>
      </c>
      <c r="G25" s="17">
        <v>82.221570999999997</v>
      </c>
      <c r="H25" s="18">
        <f t="shared" si="1"/>
        <v>109.087193</v>
      </c>
      <c r="I25" s="16">
        <v>25.125648000000002</v>
      </c>
      <c r="J25" s="17">
        <v>98.389037000000002</v>
      </c>
      <c r="K25" s="18">
        <f t="shared" si="2"/>
        <v>123.514685</v>
      </c>
      <c r="L25" s="16">
        <v>32.202961000000002</v>
      </c>
      <c r="M25" s="17">
        <v>85.216746000000001</v>
      </c>
      <c r="N25" s="18">
        <f t="shared" si="3"/>
        <v>117.419707</v>
      </c>
      <c r="O25" s="16">
        <v>32.949942</v>
      </c>
      <c r="P25" s="17">
        <v>95.378449000000003</v>
      </c>
      <c r="Q25" s="18">
        <f t="shared" si="4"/>
        <v>128.32839100000001</v>
      </c>
      <c r="R25" s="16">
        <v>42.646774000000001</v>
      </c>
      <c r="S25" s="17">
        <v>96.890069999999994</v>
      </c>
      <c r="T25" s="18">
        <f t="shared" si="5"/>
        <v>139.536844</v>
      </c>
    </row>
    <row r="26" spans="2:20" x14ac:dyDescent="0.25">
      <c r="B26" s="3" t="s">
        <v>9</v>
      </c>
      <c r="C26" s="13">
        <v>54.8</v>
      </c>
      <c r="D26" s="14">
        <v>13.5</v>
      </c>
      <c r="E26" s="15">
        <f t="shared" si="0"/>
        <v>68.3</v>
      </c>
      <c r="F26" s="13">
        <v>44.4</v>
      </c>
      <c r="G26" s="14">
        <v>12</v>
      </c>
      <c r="H26" s="15">
        <f t="shared" si="1"/>
        <v>56.4</v>
      </c>
      <c r="I26" s="13">
        <v>38.4</v>
      </c>
      <c r="J26" s="14">
        <v>13.6</v>
      </c>
      <c r="K26" s="15">
        <f t="shared" si="2"/>
        <v>52</v>
      </c>
      <c r="L26" s="13">
        <v>38.700000000000003</v>
      </c>
      <c r="M26" s="14">
        <v>22.9</v>
      </c>
      <c r="N26" s="15">
        <f t="shared" si="3"/>
        <v>61.6</v>
      </c>
      <c r="O26" s="13">
        <v>38.5</v>
      </c>
      <c r="P26" s="14">
        <v>23.1</v>
      </c>
      <c r="Q26" s="15">
        <f t="shared" si="4"/>
        <v>61.6</v>
      </c>
      <c r="R26" s="13">
        <v>48.2</v>
      </c>
      <c r="S26" s="14">
        <v>17.899999999999999</v>
      </c>
      <c r="T26" s="15">
        <f t="shared" si="5"/>
        <v>66.099999999999994</v>
      </c>
    </row>
    <row r="27" spans="2:20" x14ac:dyDescent="0.25">
      <c r="B27" s="3" t="s">
        <v>21</v>
      </c>
      <c r="C27" s="16">
        <v>220.03899999999999</v>
      </c>
      <c r="D27" s="17">
        <v>41.654000000000003</v>
      </c>
      <c r="E27" s="18">
        <f t="shared" si="0"/>
        <v>261.69299999999998</v>
      </c>
      <c r="F27" s="16">
        <v>132.53700000000001</v>
      </c>
      <c r="G27" s="17">
        <v>32.933999999999997</v>
      </c>
      <c r="H27" s="18">
        <f t="shared" si="1"/>
        <v>165.471</v>
      </c>
      <c r="I27" s="16">
        <v>106.592</v>
      </c>
      <c r="J27" s="17">
        <v>40.237000000000002</v>
      </c>
      <c r="K27" s="18">
        <f t="shared" si="2"/>
        <v>146.82900000000001</v>
      </c>
      <c r="L27" s="16">
        <v>97.075999999999993</v>
      </c>
      <c r="M27" s="17">
        <v>41.37</v>
      </c>
      <c r="N27" s="18">
        <f t="shared" si="3"/>
        <v>138.446</v>
      </c>
      <c r="O27" s="16">
        <v>101.13500000000001</v>
      </c>
      <c r="P27" s="17">
        <v>44.860999999999997</v>
      </c>
      <c r="Q27" s="18">
        <f t="shared" si="4"/>
        <v>145.99600000000001</v>
      </c>
      <c r="R27" s="16">
        <v>136.41300000000001</v>
      </c>
      <c r="S27" s="17">
        <v>41.871000000000002</v>
      </c>
      <c r="T27" s="18">
        <f t="shared" si="5"/>
        <v>178.28400000000002</v>
      </c>
    </row>
    <row r="28" spans="2:20" x14ac:dyDescent="0.25">
      <c r="B28" s="3" t="s">
        <v>22</v>
      </c>
      <c r="C28" s="13">
        <v>72.261751000000004</v>
      </c>
      <c r="D28" s="14">
        <v>73.627616000000003</v>
      </c>
      <c r="E28" s="15">
        <f t="shared" si="0"/>
        <v>145.88936699999999</v>
      </c>
      <c r="F28" s="13">
        <v>55.628354000000002</v>
      </c>
      <c r="G28" s="14">
        <v>59.244897999999999</v>
      </c>
      <c r="H28" s="15">
        <f t="shared" si="1"/>
        <v>114.87325200000001</v>
      </c>
      <c r="I28" s="13">
        <v>44.794991000000003</v>
      </c>
      <c r="J28" s="14">
        <v>75.194501000000002</v>
      </c>
      <c r="K28" s="15">
        <f t="shared" si="2"/>
        <v>119.98949200000001</v>
      </c>
      <c r="L28" s="13">
        <v>39.319211000000003</v>
      </c>
      <c r="M28" s="14">
        <v>63.398578000000001</v>
      </c>
      <c r="N28" s="15">
        <f t="shared" si="3"/>
        <v>102.71778900000001</v>
      </c>
      <c r="O28" s="13">
        <v>36.487921</v>
      </c>
      <c r="P28" s="14">
        <v>65.809023999999994</v>
      </c>
      <c r="Q28" s="15">
        <f t="shared" si="4"/>
        <v>102.29694499999999</v>
      </c>
      <c r="R28" s="13">
        <v>47.373989000000002</v>
      </c>
      <c r="S28" s="14">
        <v>82.476651000000004</v>
      </c>
      <c r="T28" s="15">
        <f t="shared" si="5"/>
        <v>129.85064</v>
      </c>
    </row>
    <row r="29" spans="2:20" x14ac:dyDescent="0.25">
      <c r="B29" s="3" t="s">
        <v>23</v>
      </c>
      <c r="C29" s="16">
        <v>1072.249746</v>
      </c>
      <c r="D29" s="17">
        <v>507.72706699999998</v>
      </c>
      <c r="E29" s="18">
        <f t="shared" si="0"/>
        <v>1579.976813</v>
      </c>
      <c r="F29" s="16">
        <v>888.08811000000003</v>
      </c>
      <c r="G29" s="17">
        <v>519.08689600000002</v>
      </c>
      <c r="H29" s="18">
        <f t="shared" si="1"/>
        <v>1407.1750059999999</v>
      </c>
      <c r="I29" s="16">
        <v>798.97447099999999</v>
      </c>
      <c r="J29" s="17">
        <v>519.30740000000003</v>
      </c>
      <c r="K29" s="18">
        <f t="shared" si="2"/>
        <v>1318.2818710000001</v>
      </c>
      <c r="L29" s="16">
        <v>790.13893900000005</v>
      </c>
      <c r="M29" s="17">
        <v>690.07418399999995</v>
      </c>
      <c r="N29" s="18">
        <f t="shared" si="3"/>
        <v>1480.213123</v>
      </c>
      <c r="O29" s="16">
        <v>606.24273400000004</v>
      </c>
      <c r="P29" s="17">
        <v>602.96222699999998</v>
      </c>
      <c r="Q29" s="18">
        <f t="shared" si="4"/>
        <v>1209.2049609999999</v>
      </c>
      <c r="R29" s="16">
        <v>830.29347299999995</v>
      </c>
      <c r="S29" s="17">
        <v>750.15458599999999</v>
      </c>
      <c r="T29" s="18">
        <f t="shared" si="5"/>
        <v>1580.4480589999998</v>
      </c>
    </row>
    <row r="30" spans="2:20" x14ac:dyDescent="0.25">
      <c r="B30" s="3" t="s">
        <v>25</v>
      </c>
      <c r="C30" s="13">
        <v>61.527881000000001</v>
      </c>
      <c r="D30" s="14">
        <v>0.58333299999999999</v>
      </c>
      <c r="E30" s="15">
        <f t="shared" si="0"/>
        <v>62.111214000000004</v>
      </c>
      <c r="F30" s="13">
        <v>55.449342000000001</v>
      </c>
      <c r="G30" s="14">
        <v>1.6092919999999999</v>
      </c>
      <c r="H30" s="15">
        <f t="shared" si="1"/>
        <v>57.058633999999998</v>
      </c>
      <c r="I30" s="13">
        <v>51.063482999999998</v>
      </c>
      <c r="J30" s="14">
        <v>1.2833330000000001</v>
      </c>
      <c r="K30" s="15">
        <f t="shared" si="2"/>
        <v>52.346815999999997</v>
      </c>
      <c r="L30" s="13">
        <v>28.185310999999999</v>
      </c>
      <c r="M30" s="14">
        <v>6.6019249999999996</v>
      </c>
      <c r="N30" s="15">
        <f t="shared" si="3"/>
        <v>34.787236</v>
      </c>
      <c r="O30" s="13">
        <v>32.138674999999999</v>
      </c>
      <c r="P30" s="14">
        <v>3.5354830000000002</v>
      </c>
      <c r="Q30" s="15">
        <f t="shared" si="4"/>
        <v>35.674157999999998</v>
      </c>
      <c r="R30" s="13">
        <v>52.139161999999999</v>
      </c>
      <c r="S30" s="14">
        <v>1.97</v>
      </c>
      <c r="T30" s="15">
        <f t="shared" si="5"/>
        <v>54.109161999999998</v>
      </c>
    </row>
    <row r="31" spans="2:20" x14ac:dyDescent="0.25">
      <c r="B31" s="3" t="s">
        <v>57</v>
      </c>
      <c r="C31" s="16">
        <v>25</v>
      </c>
      <c r="D31" s="17">
        <v>0</v>
      </c>
      <c r="E31" s="18">
        <f t="shared" si="0"/>
        <v>25</v>
      </c>
      <c r="F31" s="16">
        <v>18.709676999999999</v>
      </c>
      <c r="G31" s="17">
        <v>0</v>
      </c>
      <c r="H31" s="18">
        <f t="shared" si="1"/>
        <v>18.709676999999999</v>
      </c>
      <c r="I31" s="16">
        <v>15.666665999999999</v>
      </c>
      <c r="J31" s="17">
        <v>0</v>
      </c>
      <c r="K31" s="18">
        <f t="shared" si="2"/>
        <v>15.666665999999999</v>
      </c>
      <c r="L31" s="16">
        <v>14.193548</v>
      </c>
      <c r="M31" s="17">
        <v>0</v>
      </c>
      <c r="N31" s="18">
        <f t="shared" si="3"/>
        <v>14.193548</v>
      </c>
      <c r="O31" s="16">
        <v>12.903225000000001</v>
      </c>
      <c r="P31" s="17">
        <v>0</v>
      </c>
      <c r="Q31" s="18">
        <f t="shared" si="4"/>
        <v>12.903225000000001</v>
      </c>
      <c r="R31" s="16">
        <v>19.666665999999999</v>
      </c>
      <c r="S31" s="17">
        <v>0</v>
      </c>
      <c r="T31" s="18">
        <f t="shared" si="5"/>
        <v>19.666665999999999</v>
      </c>
    </row>
    <row r="32" spans="2:20" x14ac:dyDescent="0.25">
      <c r="B32" s="3" t="s">
        <v>24</v>
      </c>
      <c r="C32" s="13"/>
      <c r="D32" s="14"/>
      <c r="E32" s="15">
        <f>+'[1]Demand per country'!B28</f>
        <v>31.3</v>
      </c>
      <c r="F32" s="13"/>
      <c r="G32" s="14"/>
      <c r="H32" s="15">
        <f>+'[1]Demand per country'!C28</f>
        <v>17.2</v>
      </c>
      <c r="I32" s="13"/>
      <c r="J32" s="14"/>
      <c r="K32" s="15">
        <f>+'[1]Demand per country'!D28</f>
        <v>17.8</v>
      </c>
      <c r="L32" s="13"/>
      <c r="M32" s="14"/>
      <c r="N32" s="15">
        <f>+'[1]Demand per country'!E28</f>
        <v>17.2</v>
      </c>
      <c r="O32" s="13"/>
      <c r="P32" s="14"/>
      <c r="Q32" s="15">
        <f>+'[1]Demand per country'!F28</f>
        <v>17.2</v>
      </c>
      <c r="R32" s="13"/>
      <c r="S32" s="14"/>
      <c r="T32" s="15">
        <f>+'[1]Demand per country'!G28</f>
        <v>17.8</v>
      </c>
    </row>
    <row r="33" spans="2:20" x14ac:dyDescent="0.25">
      <c r="B33" s="3" t="s">
        <v>58</v>
      </c>
      <c r="C33" s="16">
        <v>1.91</v>
      </c>
      <c r="D33" s="17">
        <v>1.3</v>
      </c>
      <c r="E33" s="18">
        <f>+C33+D33</f>
        <v>3.21</v>
      </c>
      <c r="F33" s="16">
        <v>0.76</v>
      </c>
      <c r="G33" s="17">
        <v>0.04</v>
      </c>
      <c r="H33" s="18">
        <f>+F33+G33</f>
        <v>0.8</v>
      </c>
      <c r="I33" s="16">
        <v>0.75</v>
      </c>
      <c r="J33" s="17">
        <v>0.04</v>
      </c>
      <c r="K33" s="18">
        <f>+I33+J33</f>
        <v>0.79</v>
      </c>
      <c r="L33" s="16">
        <v>0.72</v>
      </c>
      <c r="M33" s="17">
        <v>4.6500000000000004</v>
      </c>
      <c r="N33" s="18">
        <f>+L33+M33</f>
        <v>5.37</v>
      </c>
      <c r="O33" s="16">
        <v>0.73</v>
      </c>
      <c r="P33" s="17">
        <v>4.8499999999999996</v>
      </c>
      <c r="Q33" s="18">
        <f>+O33+P33</f>
        <v>5.58</v>
      </c>
      <c r="R33" s="16">
        <v>0.76</v>
      </c>
      <c r="S33" s="17">
        <v>4.95</v>
      </c>
      <c r="T33" s="18">
        <f>+R33+S33</f>
        <v>5.71</v>
      </c>
    </row>
    <row r="34" spans="2:20" x14ac:dyDescent="0.25">
      <c r="B34" s="3" t="s">
        <v>26</v>
      </c>
      <c r="C34" s="13">
        <v>823.71616200000005</v>
      </c>
      <c r="D34" s="14">
        <v>132.48425</v>
      </c>
      <c r="E34" s="15">
        <f>+C34+D34</f>
        <v>956.20041200000003</v>
      </c>
      <c r="F34" s="13">
        <v>595.56630900000005</v>
      </c>
      <c r="G34" s="14">
        <v>110.230807</v>
      </c>
      <c r="H34" s="15">
        <f>+F34+G34</f>
        <v>705.79711600000007</v>
      </c>
      <c r="I34" s="13">
        <v>506.59333900000001</v>
      </c>
      <c r="J34" s="14">
        <v>123.80869</v>
      </c>
      <c r="K34" s="15">
        <f>+I34+J34</f>
        <v>630.40202899999997</v>
      </c>
      <c r="L34" s="13">
        <v>479.60790400000002</v>
      </c>
      <c r="M34" s="14">
        <v>148.939179</v>
      </c>
      <c r="N34" s="15">
        <f>+L34+M34</f>
        <v>628.54708300000004</v>
      </c>
      <c r="O34" s="13">
        <v>477.01596000000001</v>
      </c>
      <c r="P34" s="14">
        <v>137.85788500000001</v>
      </c>
      <c r="Q34" s="15">
        <f>+O34+P34</f>
        <v>614.87384500000007</v>
      </c>
      <c r="R34" s="13">
        <v>570.20198900000003</v>
      </c>
      <c r="S34" s="14">
        <v>169.60138000000001</v>
      </c>
      <c r="T34" s="15">
        <f>+R34+S34</f>
        <v>739.80336899999998</v>
      </c>
    </row>
    <row r="35" spans="2:20" x14ac:dyDescent="0.25">
      <c r="B35" s="3" t="s">
        <v>27</v>
      </c>
      <c r="C35" s="16"/>
      <c r="D35" s="17"/>
      <c r="E35" s="18">
        <f>+'[1]Demand per country'!B31</f>
        <v>536.6</v>
      </c>
      <c r="F35" s="16"/>
      <c r="G35" s="17"/>
      <c r="H35" s="18">
        <f>+'[1]Demand per country'!C31</f>
        <v>451.1</v>
      </c>
      <c r="I35" s="16"/>
      <c r="J35" s="17"/>
      <c r="K35" s="18">
        <f>+'[1]Demand per country'!D31</f>
        <v>390.4</v>
      </c>
      <c r="L35" s="16"/>
      <c r="M35" s="17"/>
      <c r="N35" s="18">
        <f>+'[1]Demand per country'!E31</f>
        <v>367.9</v>
      </c>
      <c r="O35" s="16"/>
      <c r="P35" s="17"/>
      <c r="Q35" s="18">
        <f>+'[1]Demand per country'!F31</f>
        <v>387</v>
      </c>
      <c r="R35" s="16"/>
      <c r="S35" s="17"/>
      <c r="T35" s="18">
        <f>+'[1]Demand per country'!G31</f>
        <v>443.2</v>
      </c>
    </row>
    <row r="36" spans="2:20" x14ac:dyDescent="0.25">
      <c r="B36" s="3" t="s">
        <v>28</v>
      </c>
      <c r="C36" s="13">
        <v>108.2</v>
      </c>
      <c r="D36" s="14">
        <v>52.6</v>
      </c>
      <c r="E36" s="15">
        <f t="shared" ref="E36:E43" si="6">+C36+D36</f>
        <v>160.80000000000001</v>
      </c>
      <c r="F36" s="13">
        <v>108.4</v>
      </c>
      <c r="G36" s="14">
        <v>70.7</v>
      </c>
      <c r="H36" s="15">
        <f t="shared" ref="H36:H43" si="7">+F36+G36</f>
        <v>179.10000000000002</v>
      </c>
      <c r="I36" s="13">
        <v>104.7</v>
      </c>
      <c r="J36" s="14">
        <v>88.9</v>
      </c>
      <c r="K36" s="15">
        <f t="shared" ref="K36:K43" si="8">+I36+J36</f>
        <v>193.60000000000002</v>
      </c>
      <c r="L36" s="13">
        <v>104.8</v>
      </c>
      <c r="M36" s="14">
        <v>106.8</v>
      </c>
      <c r="N36" s="15">
        <f t="shared" ref="N36:N43" si="9">+L36+M36</f>
        <v>211.6</v>
      </c>
      <c r="O36" s="13">
        <v>97</v>
      </c>
      <c r="P36" s="14">
        <v>113.1</v>
      </c>
      <c r="Q36" s="15">
        <f t="shared" ref="Q36:Q43" si="10">+O36+P36</f>
        <v>210.1</v>
      </c>
      <c r="R36" s="13">
        <v>109.6</v>
      </c>
      <c r="S36" s="14">
        <v>87.4</v>
      </c>
      <c r="T36" s="15">
        <f t="shared" ref="T36:T43" si="11">+R36+S36</f>
        <v>197</v>
      </c>
    </row>
    <row r="37" spans="2:20" x14ac:dyDescent="0.25">
      <c r="B37" s="3" t="s">
        <v>29</v>
      </c>
      <c r="C37" s="16">
        <v>281.16000000000003</v>
      </c>
      <c r="D37" s="17">
        <v>35.619999999999997</v>
      </c>
      <c r="E37" s="18">
        <f t="shared" si="6"/>
        <v>316.78000000000003</v>
      </c>
      <c r="F37" s="16">
        <v>319.91000000000003</v>
      </c>
      <c r="G37" s="17">
        <v>17.809999999999999</v>
      </c>
      <c r="H37" s="18">
        <f t="shared" si="7"/>
        <v>337.72</v>
      </c>
      <c r="I37" s="16">
        <v>295.13</v>
      </c>
      <c r="J37" s="17">
        <v>21.65</v>
      </c>
      <c r="K37" s="18">
        <f t="shared" si="8"/>
        <v>316.77999999999997</v>
      </c>
      <c r="L37" s="16">
        <v>275.33999999999997</v>
      </c>
      <c r="M37" s="17">
        <v>39.520000000000003</v>
      </c>
      <c r="N37" s="18">
        <f t="shared" si="9"/>
        <v>314.85999999999996</v>
      </c>
      <c r="O37" s="16">
        <v>278.20999999999998</v>
      </c>
      <c r="P37" s="17">
        <v>41.96</v>
      </c>
      <c r="Q37" s="18">
        <f t="shared" si="10"/>
        <v>320.16999999999996</v>
      </c>
      <c r="R37" s="16">
        <v>281.75</v>
      </c>
      <c r="S37" s="17">
        <v>35.03</v>
      </c>
      <c r="T37" s="18">
        <f t="shared" si="11"/>
        <v>316.77999999999997</v>
      </c>
    </row>
    <row r="38" spans="2:20" x14ac:dyDescent="0.25">
      <c r="B38" s="3" t="s">
        <v>30</v>
      </c>
      <c r="C38" s="13">
        <v>33.04</v>
      </c>
      <c r="D38" s="14">
        <v>0</v>
      </c>
      <c r="E38" s="15">
        <f t="shared" si="6"/>
        <v>33.04</v>
      </c>
      <c r="F38" s="13">
        <v>33.04</v>
      </c>
      <c r="G38" s="14">
        <v>0</v>
      </c>
      <c r="H38" s="15">
        <f t="shared" si="7"/>
        <v>33.04</v>
      </c>
      <c r="I38" s="13">
        <v>33.04</v>
      </c>
      <c r="J38" s="14">
        <v>0</v>
      </c>
      <c r="K38" s="15">
        <f t="shared" si="8"/>
        <v>33.04</v>
      </c>
      <c r="L38" s="13">
        <v>33.04</v>
      </c>
      <c r="M38" s="14">
        <v>0</v>
      </c>
      <c r="N38" s="15">
        <f t="shared" si="9"/>
        <v>33.04</v>
      </c>
      <c r="O38" s="13">
        <v>33.04</v>
      </c>
      <c r="P38" s="14">
        <v>0</v>
      </c>
      <c r="Q38" s="15">
        <f t="shared" si="10"/>
        <v>33.04</v>
      </c>
      <c r="R38" s="13">
        <v>33.04</v>
      </c>
      <c r="S38" s="14">
        <v>0</v>
      </c>
      <c r="T38" s="15">
        <f t="shared" si="11"/>
        <v>33.04</v>
      </c>
    </row>
    <row r="39" spans="2:20" x14ac:dyDescent="0.25">
      <c r="B39" s="3" t="s">
        <v>34</v>
      </c>
      <c r="C39" s="16">
        <v>20.079999999999998</v>
      </c>
      <c r="D39" s="17">
        <v>1.59</v>
      </c>
      <c r="E39" s="18">
        <f t="shared" si="6"/>
        <v>21.669999999999998</v>
      </c>
      <c r="F39" s="16">
        <v>18.170000000000002</v>
      </c>
      <c r="G39" s="17">
        <v>0</v>
      </c>
      <c r="H39" s="18">
        <f t="shared" si="7"/>
        <v>18.170000000000002</v>
      </c>
      <c r="I39" s="16">
        <v>16.82</v>
      </c>
      <c r="J39" s="17">
        <v>0</v>
      </c>
      <c r="K39" s="18">
        <f t="shared" si="8"/>
        <v>16.82</v>
      </c>
      <c r="L39" s="16">
        <v>16.059999999999999</v>
      </c>
      <c r="M39" s="17">
        <v>0</v>
      </c>
      <c r="N39" s="18">
        <f t="shared" si="9"/>
        <v>16.059999999999999</v>
      </c>
      <c r="O39" s="16">
        <v>16.34</v>
      </c>
      <c r="P39" s="17">
        <v>0</v>
      </c>
      <c r="Q39" s="18">
        <f t="shared" si="10"/>
        <v>16.34</v>
      </c>
      <c r="R39" s="16">
        <v>18.989999999999998</v>
      </c>
      <c r="S39" s="17">
        <v>0</v>
      </c>
      <c r="T39" s="18">
        <f t="shared" si="11"/>
        <v>18.989999999999998</v>
      </c>
    </row>
    <row r="40" spans="2:20" x14ac:dyDescent="0.25">
      <c r="B40" s="3" t="s">
        <v>32</v>
      </c>
      <c r="C40" s="13">
        <v>24.2</v>
      </c>
      <c r="D40" s="14">
        <v>0</v>
      </c>
      <c r="E40" s="15">
        <f t="shared" si="6"/>
        <v>24.2</v>
      </c>
      <c r="F40" s="13">
        <v>19.7</v>
      </c>
      <c r="G40" s="14">
        <v>0</v>
      </c>
      <c r="H40" s="15">
        <f t="shared" si="7"/>
        <v>19.7</v>
      </c>
      <c r="I40" s="13">
        <v>18.3</v>
      </c>
      <c r="J40" s="14">
        <v>0.4</v>
      </c>
      <c r="K40" s="15">
        <f t="shared" si="8"/>
        <v>18.7</v>
      </c>
      <c r="L40" s="13">
        <v>16.899999999999999</v>
      </c>
      <c r="M40" s="14">
        <v>0.2</v>
      </c>
      <c r="N40" s="15">
        <f t="shared" si="9"/>
        <v>17.099999999999998</v>
      </c>
      <c r="O40" s="13">
        <v>17.399999999999999</v>
      </c>
      <c r="P40" s="14">
        <v>0.3</v>
      </c>
      <c r="Q40" s="15">
        <f t="shared" si="10"/>
        <v>17.7</v>
      </c>
      <c r="R40" s="13">
        <v>21.4</v>
      </c>
      <c r="S40" s="14">
        <v>0.2</v>
      </c>
      <c r="T40" s="15">
        <f t="shared" si="11"/>
        <v>21.599999999999998</v>
      </c>
    </row>
    <row r="41" spans="2:20" x14ac:dyDescent="0.25">
      <c r="B41" s="3" t="s">
        <v>31</v>
      </c>
      <c r="C41" s="16">
        <v>116.255</v>
      </c>
      <c r="D41" s="17">
        <v>6.2729999999999997</v>
      </c>
      <c r="E41" s="18">
        <f t="shared" si="6"/>
        <v>122.52799999999999</v>
      </c>
      <c r="F41" s="16">
        <v>81.064999999999998</v>
      </c>
      <c r="G41" s="17">
        <v>6.11</v>
      </c>
      <c r="H41" s="18">
        <f t="shared" si="7"/>
        <v>87.174999999999997</v>
      </c>
      <c r="I41" s="16">
        <v>66.578000000000003</v>
      </c>
      <c r="J41" s="17">
        <v>5.9429999999999996</v>
      </c>
      <c r="K41" s="18">
        <f t="shared" si="8"/>
        <v>72.521000000000001</v>
      </c>
      <c r="L41" s="16">
        <v>65.688999999999993</v>
      </c>
      <c r="M41" s="17">
        <v>5.4089999999999998</v>
      </c>
      <c r="N41" s="18">
        <f t="shared" si="9"/>
        <v>71.097999999999999</v>
      </c>
      <c r="O41" s="16">
        <v>66.540000000000006</v>
      </c>
      <c r="P41" s="17">
        <v>4.173</v>
      </c>
      <c r="Q41" s="18">
        <f t="shared" si="10"/>
        <v>70.713000000000008</v>
      </c>
      <c r="R41" s="16">
        <v>78.319999999999993</v>
      </c>
      <c r="S41" s="17">
        <v>4.1609999999999996</v>
      </c>
      <c r="T41" s="18">
        <f t="shared" si="11"/>
        <v>82.480999999999995</v>
      </c>
    </row>
    <row r="42" spans="2:20" x14ac:dyDescent="0.25">
      <c r="B42" s="3" t="s">
        <v>35</v>
      </c>
      <c r="C42" s="13">
        <v>1637.589784</v>
      </c>
      <c r="D42" s="14">
        <v>585.807097</v>
      </c>
      <c r="E42" s="15">
        <f t="shared" si="6"/>
        <v>2223.3968810000001</v>
      </c>
      <c r="F42" s="13">
        <v>1128.9882319999999</v>
      </c>
      <c r="G42" s="14">
        <v>556.38875499999995</v>
      </c>
      <c r="H42" s="15">
        <f t="shared" si="7"/>
        <v>1685.3769869999999</v>
      </c>
      <c r="I42" s="13">
        <v>812.70186100000001</v>
      </c>
      <c r="J42" s="14">
        <v>533.83431800000005</v>
      </c>
      <c r="K42" s="15">
        <f t="shared" si="8"/>
        <v>1346.5361790000002</v>
      </c>
      <c r="L42" s="13">
        <v>705.77141300000005</v>
      </c>
      <c r="M42" s="14">
        <v>516.73403800000006</v>
      </c>
      <c r="N42" s="15">
        <f t="shared" si="9"/>
        <v>1222.505451</v>
      </c>
      <c r="O42" s="13">
        <v>704.12991999999997</v>
      </c>
      <c r="P42" s="14">
        <v>511.692183</v>
      </c>
      <c r="Q42" s="15">
        <f t="shared" si="10"/>
        <v>1215.822103</v>
      </c>
      <c r="R42" s="13">
        <v>862.626262</v>
      </c>
      <c r="S42" s="14">
        <v>536.21023100000002</v>
      </c>
      <c r="T42" s="15">
        <f t="shared" si="11"/>
        <v>1398.836493</v>
      </c>
    </row>
    <row r="43" spans="2:20" x14ac:dyDescent="0.25">
      <c r="B43" s="3" t="s">
        <v>59</v>
      </c>
      <c r="C43" s="16">
        <v>22.210774000000001</v>
      </c>
      <c r="D43" s="17">
        <v>18.797612000000001</v>
      </c>
      <c r="E43" s="18">
        <f t="shared" si="6"/>
        <v>41.008386000000002</v>
      </c>
      <c r="F43" s="16">
        <v>14.200888000000001</v>
      </c>
      <c r="G43" s="17">
        <v>16.893530999999999</v>
      </c>
      <c r="H43" s="18">
        <f t="shared" si="7"/>
        <v>31.094419000000002</v>
      </c>
      <c r="I43" s="16">
        <v>10.203386999999999</v>
      </c>
      <c r="J43" s="17">
        <v>19.244002999999999</v>
      </c>
      <c r="K43" s="18">
        <f t="shared" si="8"/>
        <v>29.447389999999999</v>
      </c>
      <c r="L43" s="16">
        <v>9.1856530000000003</v>
      </c>
      <c r="M43" s="17">
        <v>13.682035000000001</v>
      </c>
      <c r="N43" s="18">
        <f t="shared" si="9"/>
        <v>22.867688000000001</v>
      </c>
      <c r="O43" s="16">
        <v>8.9443380000000001</v>
      </c>
      <c r="P43" s="17">
        <v>15.889597</v>
      </c>
      <c r="Q43" s="18">
        <f t="shared" si="10"/>
        <v>24.833935</v>
      </c>
      <c r="R43" s="16">
        <v>11.237415</v>
      </c>
      <c r="S43" s="17">
        <v>15.264787</v>
      </c>
      <c r="T43" s="18">
        <f t="shared" si="11"/>
        <v>26.502202</v>
      </c>
    </row>
    <row r="44" spans="2:20" x14ac:dyDescent="0.25">
      <c r="B44" s="19" t="s">
        <v>70</v>
      </c>
      <c r="C44" s="20">
        <f>+SUM(C6:C43)</f>
        <v>9756.321724999998</v>
      </c>
      <c r="D44" s="21">
        <f t="shared" ref="D44:T44" si="12">+SUM(D6:D43)</f>
        <v>2311.5043499999997</v>
      </c>
      <c r="E44" s="22">
        <f t="shared" si="12"/>
        <v>12876.126075000002</v>
      </c>
      <c r="F44" s="20">
        <f t="shared" si="12"/>
        <v>7471.4678749999985</v>
      </c>
      <c r="G44" s="21">
        <f t="shared" si="12"/>
        <v>2136.6388849999998</v>
      </c>
      <c r="H44" s="22">
        <f t="shared" si="12"/>
        <v>10251.00676</v>
      </c>
      <c r="I44" s="20">
        <f t="shared" si="12"/>
        <v>6328.2075110000005</v>
      </c>
      <c r="J44" s="21">
        <f t="shared" si="12"/>
        <v>2192.1102030000002</v>
      </c>
      <c r="K44" s="22">
        <f t="shared" si="12"/>
        <v>9068.4177139999974</v>
      </c>
      <c r="L44" s="20">
        <f t="shared" si="12"/>
        <v>5894.4007300000012</v>
      </c>
      <c r="M44" s="21">
        <f t="shared" si="12"/>
        <v>2397.4783210000001</v>
      </c>
      <c r="N44" s="22">
        <f t="shared" si="12"/>
        <v>8822.3790510000017</v>
      </c>
      <c r="O44" s="20">
        <f t="shared" si="12"/>
        <v>5533.6648290000012</v>
      </c>
      <c r="P44" s="21">
        <f t="shared" si="12"/>
        <v>2284.5478450000001</v>
      </c>
      <c r="Q44" s="22">
        <f t="shared" si="12"/>
        <v>8372.4126739999992</v>
      </c>
      <c r="R44" s="20">
        <f t="shared" si="12"/>
        <v>6578.510299999999</v>
      </c>
      <c r="S44" s="21">
        <f t="shared" si="12"/>
        <v>2565.3180160000006</v>
      </c>
      <c r="T44" s="22">
        <f t="shared" si="12"/>
        <v>9792.2283160000006</v>
      </c>
    </row>
    <row r="45" spans="2:20" x14ac:dyDescent="0.25">
      <c r="B45" s="49"/>
      <c r="C45" s="49"/>
      <c r="E45" s="50"/>
      <c r="F45" s="49"/>
      <c r="H45" s="50"/>
      <c r="I45" s="49"/>
      <c r="K45" s="50"/>
      <c r="L45" s="49"/>
      <c r="N45" s="50"/>
      <c r="O45" s="49"/>
      <c r="Q45" s="50"/>
      <c r="R45" s="49"/>
    </row>
    <row r="46" spans="2:20" x14ac:dyDescent="0.25">
      <c r="B46" s="59" t="s">
        <v>76</v>
      </c>
      <c r="C46" s="59"/>
      <c r="D46" s="59"/>
      <c r="E46" s="59"/>
      <c r="F46" s="59"/>
    </row>
    <row r="47" spans="2:20" x14ac:dyDescent="0.25">
      <c r="B47" s="9" t="s">
        <v>77</v>
      </c>
    </row>
    <row r="48" spans="2:20" x14ac:dyDescent="0.25">
      <c r="B48" s="9" t="s">
        <v>73</v>
      </c>
      <c r="R48" s="48"/>
    </row>
    <row r="49" spans="2:18" x14ac:dyDescent="0.25">
      <c r="B49" s="9" t="s">
        <v>75</v>
      </c>
      <c r="R49" s="48"/>
    </row>
    <row r="50" spans="2:18" x14ac:dyDescent="0.25">
      <c r="B50" s="9" t="s">
        <v>78</v>
      </c>
      <c r="R50" s="48"/>
    </row>
    <row r="51" spans="2:18" x14ac:dyDescent="0.25">
      <c r="B51" s="48"/>
      <c r="R51" s="48"/>
    </row>
    <row r="52" spans="2:18" x14ac:dyDescent="0.25">
      <c r="B52" s="48"/>
      <c r="R52" s="48"/>
    </row>
    <row r="53" spans="2:18" x14ac:dyDescent="0.25">
      <c r="B53" s="48"/>
      <c r="R53" s="48"/>
    </row>
    <row r="54" spans="2:18" x14ac:dyDescent="0.25">
      <c r="B54" s="48"/>
      <c r="R54" s="48"/>
    </row>
    <row r="55" spans="2:18" x14ac:dyDescent="0.25">
      <c r="B55" s="48"/>
      <c r="R55" s="48"/>
    </row>
    <row r="56" spans="2:18" x14ac:dyDescent="0.25">
      <c r="B56" s="48"/>
      <c r="R56" s="48"/>
    </row>
    <row r="57" spans="2:18" x14ac:dyDescent="0.25">
      <c r="B57" s="48"/>
      <c r="R57" s="48"/>
    </row>
    <row r="58" spans="2:18" x14ac:dyDescent="0.25">
      <c r="B58" s="48"/>
      <c r="R58" s="48"/>
    </row>
    <row r="59" spans="2:18" x14ac:dyDescent="0.25">
      <c r="B59" s="48"/>
      <c r="R59" s="48"/>
    </row>
    <row r="60" spans="2:18" x14ac:dyDescent="0.25">
      <c r="B60" s="48"/>
      <c r="R60" s="48"/>
    </row>
    <row r="61" spans="2:18" x14ac:dyDescent="0.25">
      <c r="B61" s="48"/>
      <c r="R61" s="48"/>
    </row>
    <row r="62" spans="2:18" x14ac:dyDescent="0.25">
      <c r="B62" s="48"/>
      <c r="R62" s="48"/>
    </row>
    <row r="63" spans="2:18" x14ac:dyDescent="0.25">
      <c r="B63" s="48"/>
      <c r="R63" s="48"/>
    </row>
    <row r="64" spans="2:18" x14ac:dyDescent="0.25">
      <c r="B64" s="48"/>
      <c r="R64" s="48"/>
    </row>
    <row r="65" spans="2:18" x14ac:dyDescent="0.25">
      <c r="B65" s="48"/>
      <c r="R65" s="48"/>
    </row>
    <row r="66" spans="2:18" x14ac:dyDescent="0.25">
      <c r="B66" s="48"/>
      <c r="R66" s="48"/>
    </row>
    <row r="67" spans="2:18" x14ac:dyDescent="0.25">
      <c r="B67" s="48"/>
      <c r="R67" s="48"/>
    </row>
    <row r="68" spans="2:18" x14ac:dyDescent="0.25">
      <c r="B68" s="48"/>
      <c r="R68" s="48"/>
    </row>
    <row r="69" spans="2:18" x14ac:dyDescent="0.25">
      <c r="B69" s="48"/>
      <c r="R69" s="48"/>
    </row>
    <row r="70" spans="2:18" x14ac:dyDescent="0.25">
      <c r="B70" s="48"/>
      <c r="R70" s="48"/>
    </row>
    <row r="71" spans="2:18" x14ac:dyDescent="0.25">
      <c r="B71" s="48"/>
      <c r="R71" s="48"/>
    </row>
    <row r="72" spans="2:18" x14ac:dyDescent="0.25">
      <c r="B72" s="48"/>
      <c r="R72" s="48"/>
    </row>
    <row r="73" spans="2:18" x14ac:dyDescent="0.25">
      <c r="B73" s="48"/>
      <c r="R73" s="48"/>
    </row>
    <row r="74" spans="2:18" x14ac:dyDescent="0.25">
      <c r="B74" s="48"/>
      <c r="R74" s="48"/>
    </row>
    <row r="75" spans="2:18" x14ac:dyDescent="0.25">
      <c r="B75" s="48"/>
      <c r="R75" s="48"/>
    </row>
    <row r="76" spans="2:18" x14ac:dyDescent="0.25">
      <c r="B76" s="48"/>
      <c r="R76" s="48"/>
    </row>
    <row r="77" spans="2:18" x14ac:dyDescent="0.25">
      <c r="B77" s="48"/>
      <c r="R77" s="48"/>
    </row>
    <row r="78" spans="2:18" x14ac:dyDescent="0.25">
      <c r="B78" s="48"/>
      <c r="R78" s="48"/>
    </row>
    <row r="79" spans="2:18" x14ac:dyDescent="0.25">
      <c r="B79" s="48"/>
      <c r="R79" s="48"/>
    </row>
    <row r="80" spans="2:18" x14ac:dyDescent="0.25">
      <c r="B80" s="48"/>
      <c r="R80" s="48"/>
    </row>
    <row r="81" spans="2:18" x14ac:dyDescent="0.25">
      <c r="B81" s="48"/>
      <c r="R81" s="48"/>
    </row>
    <row r="82" spans="2:18" x14ac:dyDescent="0.25">
      <c r="B82" s="48"/>
      <c r="R82" s="48"/>
    </row>
    <row r="83" spans="2:18" x14ac:dyDescent="0.25">
      <c r="B83" s="48"/>
      <c r="R83" s="48"/>
    </row>
    <row r="84" spans="2:18" x14ac:dyDescent="0.25">
      <c r="B84" s="48"/>
      <c r="R84" s="48"/>
    </row>
    <row r="85" spans="2:18" x14ac:dyDescent="0.25">
      <c r="B85" s="48"/>
      <c r="R85" s="48"/>
    </row>
    <row r="86" spans="2:18" x14ac:dyDescent="0.25">
      <c r="B86" s="48"/>
      <c r="R86" s="48"/>
    </row>
    <row r="87" spans="2:18" x14ac:dyDescent="0.25">
      <c r="B87" s="48"/>
      <c r="R87" s="48"/>
    </row>
    <row r="88" spans="2:18" x14ac:dyDescent="0.25">
      <c r="B88" s="48"/>
      <c r="R88" s="48"/>
    </row>
    <row r="89" spans="2:18" x14ac:dyDescent="0.25">
      <c r="R89" s="48"/>
    </row>
  </sheetData>
  <mergeCells count="8">
    <mergeCell ref="R4:T4"/>
    <mergeCell ref="B46:F46"/>
    <mergeCell ref="B4:B5"/>
    <mergeCell ref="C4:E4"/>
    <mergeCell ref="F4:H4"/>
    <mergeCell ref="I4:K4"/>
    <mergeCell ref="L4:N4"/>
    <mergeCell ref="O4:Q4"/>
  </mergeCells>
  <pageMargins left="0.7" right="0.7" top="0.75" bottom="0.75" header="0.3" footer="0.3"/>
  <ignoredErrors>
    <ignoredError sqref="E32:T3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k G y Q T D W N N B + o A A A A + A A A A B I A H A B D b 2 5 m a W c v U G F j a 2 F n Z S 5 4 b W w g o h g A K K A U A A A A A A A A A A A A A A A A A A A A A A A A A A A A h Y / R C o I w G I V f R X b v N p d C y O + E u u g m I Q i i 2 z G X j n S G m 8 1 3 6 6 J H 6 h U S y u q u y 3 P 4 D n z n c b t D P r Z N c F W 9 1 Z 3 J U I Q p C p S R X a l N l a H B n c I l y j n s h D y L S g U T b G w 6 W p 2 h 2 r l L S o j 3 H v s F 7 v q K M E o j c i y 2 e 1 m r V o T a W C e M V O i z K v + v E I f D S 4 Y z n C Q 4 o R H F c c y A z D U U 2 n w R N h l j C u S n h P X Q u K F X X J l w s w I y R y D v F / w J U E s D B B Q A A g A I A J B s k E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Q b J B M K I p H u A 4 A A A A R A A A A E w A c A E Z v c m 1 1 b G F z L 1 N l Y 3 R p b 2 4 x L m 0 g o h g A K K A U A A A A A A A A A A A A A A A A A A A A A A A A A A A A K 0 5 N L s n M z 1 M I h t C G 1 g B Q S w E C L Q A U A A I A C A C Q b J B M N Y 0 0 H 6 g A A A D 4 A A A A E g A A A A A A A A A A A A A A A A A A A A A A Q 2 9 u Z m l n L 1 B h Y 2 t h Z 2 U u e G 1 s U E s B A i 0 A F A A C A A g A k G y Q T A / K 6 a u k A A A A 6 Q A A A B M A A A A A A A A A A A A A A A A A 9 A A A A F t D b 2 5 0 Z W 5 0 X 1 R 5 c G V z X S 5 4 b W x Q S w E C L Q A U A A I A C A C Q b J B M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9 s 3 Y g r Q D k e L e K C j 5 9 S i k Q A A A A A C A A A A A A A D Z g A A w A A A A B A A A A D G L 4 q f N e I m o v N S l Q q K C o h m A A A A A A S A A A C g A A A A E A A A A E 2 X E Z 0 + Q T J g + S F s U / l 1 7 G B Q A A A A 1 l 3 Q h h M 5 r U x k L 6 m I N g j 3 k E Z H I Y 1 L n w q A j q F m W 0 u E i G m k / g d w 8 D V F F 8 C 5 E p k w P n D S m J A J p C H + Y c S 4 a X g D Q d B Y Z T S 4 l e 5 + Y r t O V 9 w b p J b P J u 4 U A A A A s O U m 9 Q K I Z H p I G 8 l y I l X u 1 R 8 4 v k Y = < / D a t a M a s h u p > 
</file>

<file path=customXml/itemProps1.xml><?xml version="1.0" encoding="utf-8"?>
<ds:datastoreItem xmlns:ds="http://schemas.openxmlformats.org/officeDocument/2006/customXml" ds:itemID="{B2AF0248-0AA6-4D3B-97C4-A55B751AB79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Storage curves from GSE</vt:lpstr>
      <vt:lpstr>Monthly National Prod</vt:lpstr>
      <vt:lpstr>Monthly Total Demand</vt:lpstr>
      <vt:lpstr>Monthly Power and Final Demand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Romero</dc:creator>
  <cp:lastModifiedBy>Natalia Romero</cp:lastModifiedBy>
  <dcterms:created xsi:type="dcterms:W3CDTF">2018-04-16T11:27:16Z</dcterms:created>
  <dcterms:modified xsi:type="dcterms:W3CDTF">2018-04-17T10:00:22Z</dcterms:modified>
</cp:coreProperties>
</file>